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2\Q4 2022\0. Eng FS Conso\"/>
    </mc:Choice>
  </mc:AlternateContent>
  <xr:revisionPtr revIDLastSave="0" documentId="13_ncr:1_{F9AF0981-1E2F-452B-BB5D-E534E8AB102E}" xr6:coauthVersionLast="47" xr6:coauthVersionMax="47" xr10:uidLastSave="{00000000-0000-0000-0000-000000000000}"/>
  <bookViews>
    <workbookView xWindow="-108" yWindow="-108" windowWidth="23256" windowHeight="12576" activeTab="6" xr2:uid="{7C46899F-E226-4882-9F6C-5355CD2D1487}"/>
  </bookViews>
  <sheets>
    <sheet name="Auto Pipe" sheetId="1" r:id="rId1"/>
    <sheet name="Auto Plas" sheetId="2" r:id="rId2"/>
    <sheet name="Auto" sheetId="7" r:id="rId3"/>
    <sheet name="OEM" sheetId="3" r:id="rId4"/>
    <sheet name="Part" sheetId="4" r:id="rId5"/>
    <sheet name="Other" sheetId="5" r:id="rId6"/>
    <sheet name="Total" sheetId="6" r:id="rId7"/>
  </sheets>
  <externalReferences>
    <externalReference r:id="rId8"/>
  </externalReferences>
  <definedNames>
    <definedName name="_xlnm.Print_Area" localSheetId="2">Auto!$B$3:$H$89</definedName>
    <definedName name="_xlnm.Print_Area" localSheetId="0">'Auto Pipe'!$B$3:$H$90</definedName>
    <definedName name="_xlnm.Print_Area" localSheetId="1">'Auto Plas'!$B$3:$H$89</definedName>
    <definedName name="_xlnm.Print_Area" localSheetId="3">OEM!$B$3:$J$89</definedName>
    <definedName name="_xlnm.Print_Area" localSheetId="5">Other!$B$3:$H$89</definedName>
    <definedName name="_xlnm.Print_Area" localSheetId="4">Part!$B$3:$H$90</definedName>
    <definedName name="_xlnm.Print_Area" localSheetId="6">Total!$B$3:$J$89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5" l="1"/>
  <c r="E72" i="5"/>
  <c r="E71" i="5"/>
  <c r="E68" i="5"/>
  <c r="E67" i="5"/>
  <c r="E65" i="5"/>
  <c r="G65" i="5"/>
  <c r="C86" i="3" l="1"/>
  <c r="C84" i="3"/>
  <c r="C82" i="3"/>
  <c r="C80" i="3"/>
  <c r="C77" i="3"/>
  <c r="C76" i="3"/>
  <c r="C75" i="3"/>
  <c r="C74" i="3"/>
  <c r="C72" i="3"/>
  <c r="C71" i="3"/>
  <c r="C68" i="3"/>
  <c r="C67" i="3"/>
  <c r="C69" i="3" s="1"/>
  <c r="C66" i="3"/>
  <c r="E65" i="2"/>
  <c r="E66" i="1" l="1"/>
  <c r="E65" i="7" l="1"/>
  <c r="C86" i="5"/>
  <c r="C84" i="5"/>
  <c r="C82" i="5"/>
  <c r="C80" i="5"/>
  <c r="C77" i="5"/>
  <c r="C76" i="5"/>
  <c r="C75" i="5"/>
  <c r="C74" i="5"/>
  <c r="C72" i="5"/>
  <c r="C71" i="5"/>
  <c r="C68" i="5"/>
  <c r="C67" i="5"/>
  <c r="C66" i="5"/>
  <c r="C69" i="5" s="1"/>
  <c r="C65" i="5"/>
  <c r="C87" i="4"/>
  <c r="C85" i="4"/>
  <c r="C83" i="4"/>
  <c r="C81" i="4"/>
  <c r="C78" i="4"/>
  <c r="C77" i="4"/>
  <c r="C76" i="4"/>
  <c r="C75" i="4"/>
  <c r="C73" i="4"/>
  <c r="C72" i="4"/>
  <c r="C69" i="4"/>
  <c r="C68" i="4"/>
  <c r="C67" i="4"/>
  <c r="C70" i="4" s="1"/>
  <c r="C66" i="4"/>
  <c r="C65" i="3"/>
  <c r="C86" i="2"/>
  <c r="C84" i="2"/>
  <c r="C82" i="2"/>
  <c r="C80" i="2"/>
  <c r="C77" i="2"/>
  <c r="C76" i="2"/>
  <c r="C75" i="2"/>
  <c r="C74" i="2"/>
  <c r="C72" i="2"/>
  <c r="C71" i="2"/>
  <c r="C68" i="2"/>
  <c r="C67" i="2"/>
  <c r="C66" i="2"/>
  <c r="C65" i="2"/>
  <c r="C87" i="1"/>
  <c r="C85" i="1"/>
  <c r="C83" i="1"/>
  <c r="C81" i="1"/>
  <c r="C78" i="1"/>
  <c r="C77" i="1"/>
  <c r="C76" i="1"/>
  <c r="C75" i="1"/>
  <c r="C73" i="1"/>
  <c r="C72" i="1"/>
  <c r="C70" i="1"/>
  <c r="C69" i="1"/>
  <c r="C68" i="1"/>
  <c r="C67" i="1"/>
  <c r="C66" i="1"/>
  <c r="F57" i="4"/>
  <c r="F55" i="4"/>
  <c r="F53" i="4"/>
  <c r="F51" i="4"/>
  <c r="F48" i="4"/>
  <c r="F47" i="4"/>
  <c r="F46" i="4"/>
  <c r="F45" i="4"/>
  <c r="F43" i="4"/>
  <c r="F42" i="4"/>
  <c r="F39" i="4"/>
  <c r="F38" i="4"/>
  <c r="F37" i="4"/>
  <c r="F36" i="4"/>
  <c r="F56" i="3"/>
  <c r="F54" i="3"/>
  <c r="F52" i="3"/>
  <c r="F50" i="3"/>
  <c r="F47" i="3"/>
  <c r="F46" i="3"/>
  <c r="F45" i="3"/>
  <c r="F44" i="3"/>
  <c r="F42" i="3"/>
  <c r="F41" i="3"/>
  <c r="F38" i="3"/>
  <c r="F37" i="3"/>
  <c r="F36" i="3"/>
  <c r="F35" i="3"/>
  <c r="F56" i="2"/>
  <c r="F54" i="2"/>
  <c r="F52" i="2"/>
  <c r="F50" i="2"/>
  <c r="F47" i="2"/>
  <c r="F46" i="2"/>
  <c r="F45" i="2"/>
  <c r="F44" i="2"/>
  <c r="F42" i="2"/>
  <c r="F41" i="2"/>
  <c r="F38" i="2"/>
  <c r="F37" i="2"/>
  <c r="F36" i="2"/>
  <c r="F35" i="2"/>
  <c r="F57" i="1"/>
  <c r="F55" i="1"/>
  <c r="F53" i="1"/>
  <c r="F51" i="1"/>
  <c r="F48" i="1"/>
  <c r="F47" i="1"/>
  <c r="F46" i="1"/>
  <c r="F45" i="1"/>
  <c r="F43" i="1"/>
  <c r="F42" i="1"/>
  <c r="F39" i="1"/>
  <c r="F38" i="1"/>
  <c r="F37" i="1"/>
  <c r="F36" i="1"/>
  <c r="C69" i="2" l="1"/>
  <c r="E35" i="7"/>
  <c r="C65" i="7" s="1"/>
  <c r="E50" i="7"/>
  <c r="C80" i="7" s="1"/>
  <c r="E50" i="6" l="1"/>
  <c r="C80" i="6" s="1"/>
  <c r="C56" i="5" l="1"/>
  <c r="C54" i="5"/>
  <c r="C52" i="5"/>
  <c r="C50" i="5"/>
  <c r="C47" i="5"/>
  <c r="C46" i="5"/>
  <c r="C45" i="5"/>
  <c r="C44" i="5"/>
  <c r="C42" i="5"/>
  <c r="C41" i="5"/>
  <c r="C38" i="5"/>
  <c r="C37" i="5"/>
  <c r="C36" i="5"/>
  <c r="C39" i="5" s="1"/>
  <c r="C35" i="5"/>
  <c r="C57" i="4"/>
  <c r="C55" i="4"/>
  <c r="C53" i="4"/>
  <c r="C51" i="4"/>
  <c r="C48" i="4"/>
  <c r="C47" i="4"/>
  <c r="C46" i="4"/>
  <c r="C45" i="4"/>
  <c r="C43" i="4"/>
  <c r="C42" i="4"/>
  <c r="C40" i="4"/>
  <c r="C39" i="4"/>
  <c r="C38" i="4"/>
  <c r="C37" i="4"/>
  <c r="C56" i="3"/>
  <c r="C54" i="3"/>
  <c r="C52" i="3"/>
  <c r="C50" i="3"/>
  <c r="C47" i="3"/>
  <c r="C46" i="3"/>
  <c r="C45" i="3"/>
  <c r="C44" i="3"/>
  <c r="C42" i="3"/>
  <c r="C41" i="3"/>
  <c r="C39" i="3"/>
  <c r="C38" i="3"/>
  <c r="C37" i="3"/>
  <c r="C36" i="3"/>
  <c r="C56" i="2" l="1"/>
  <c r="C54" i="2"/>
  <c r="C52" i="2"/>
  <c r="C50" i="2"/>
  <c r="C47" i="2"/>
  <c r="C46" i="2"/>
  <c r="C45" i="2"/>
  <c r="C44" i="2"/>
  <c r="C42" i="2"/>
  <c r="C41" i="2"/>
  <c r="C38" i="2"/>
  <c r="C37" i="2"/>
  <c r="C36" i="2"/>
  <c r="C35" i="2"/>
  <c r="C57" i="1"/>
  <c r="C55" i="1"/>
  <c r="C53" i="1"/>
  <c r="C51" i="1"/>
  <c r="C48" i="1"/>
  <c r="C47" i="1"/>
  <c r="C46" i="1"/>
  <c r="C45" i="1"/>
  <c r="C43" i="1"/>
  <c r="C42" i="1"/>
  <c r="C40" i="1"/>
  <c r="C39" i="1"/>
  <c r="C38" i="1"/>
  <c r="C37" i="1"/>
  <c r="C36" i="1"/>
  <c r="F35" i="7"/>
  <c r="F50" i="7"/>
  <c r="E7" i="7"/>
  <c r="C36" i="7" s="1"/>
  <c r="G7" i="7"/>
  <c r="E8" i="7"/>
  <c r="C37" i="7" s="1"/>
  <c r="G8" i="7"/>
  <c r="E9" i="7"/>
  <c r="G9" i="7"/>
  <c r="E6" i="7"/>
  <c r="G6" i="7"/>
  <c r="E12" i="7"/>
  <c r="G12" i="7"/>
  <c r="E13" i="7"/>
  <c r="C42" i="7" s="1"/>
  <c r="G13" i="7"/>
  <c r="E15" i="7"/>
  <c r="C44" i="7" s="1"/>
  <c r="G15" i="7"/>
  <c r="E16" i="7"/>
  <c r="C45" i="7" s="1"/>
  <c r="G16" i="7"/>
  <c r="E17" i="7"/>
  <c r="C46" i="7" s="1"/>
  <c r="G17" i="7"/>
  <c r="E18" i="7"/>
  <c r="C47" i="7" s="1"/>
  <c r="G18" i="7"/>
  <c r="E21" i="7"/>
  <c r="C50" i="7" s="1"/>
  <c r="G21" i="7"/>
  <c r="E23" i="7"/>
  <c r="G23" i="7"/>
  <c r="E25" i="7"/>
  <c r="G25" i="7"/>
  <c r="E27" i="7"/>
  <c r="G27" i="7"/>
  <c r="F27" i="2"/>
  <c r="F25" i="2"/>
  <c r="F23" i="2"/>
  <c r="F21" i="2"/>
  <c r="F18" i="2"/>
  <c r="F17" i="2"/>
  <c r="F16" i="2"/>
  <c r="F15" i="2"/>
  <c r="F13" i="2"/>
  <c r="F12" i="2"/>
  <c r="F9" i="2"/>
  <c r="F8" i="2"/>
  <c r="F7" i="2"/>
  <c r="F6" i="2"/>
  <c r="H27" i="1"/>
  <c r="H25" i="1"/>
  <c r="H23" i="1"/>
  <c r="H21" i="1"/>
  <c r="H18" i="1"/>
  <c r="H17" i="1"/>
  <c r="H16" i="1"/>
  <c r="H15" i="1"/>
  <c r="H13" i="1"/>
  <c r="H12" i="1"/>
  <c r="H9" i="1"/>
  <c r="H8" i="1"/>
  <c r="H7" i="1"/>
  <c r="H6" i="1"/>
  <c r="F27" i="1"/>
  <c r="F25" i="1"/>
  <c r="F23" i="1"/>
  <c r="F21" i="1"/>
  <c r="F18" i="1"/>
  <c r="F17" i="1"/>
  <c r="F16" i="1"/>
  <c r="F15" i="1"/>
  <c r="F13" i="1"/>
  <c r="F12" i="1"/>
  <c r="F9" i="1"/>
  <c r="F8" i="1"/>
  <c r="F7" i="1"/>
  <c r="F6" i="1"/>
  <c r="C39" i="2" l="1"/>
  <c r="C40" i="2" s="1"/>
  <c r="C43" i="2" s="1"/>
  <c r="C49" i="2" s="1"/>
  <c r="C51" i="2" s="1"/>
  <c r="C53" i="2" s="1"/>
  <c r="C55" i="2" s="1"/>
  <c r="C57" i="2" s="1"/>
  <c r="C59" i="2" s="1"/>
  <c r="F7" i="7"/>
  <c r="F16" i="7"/>
  <c r="F27" i="7"/>
  <c r="C56" i="7"/>
  <c r="F12" i="7"/>
  <c r="C41" i="7"/>
  <c r="F18" i="7"/>
  <c r="C48" i="2"/>
  <c r="F25" i="7"/>
  <c r="C54" i="7"/>
  <c r="F15" i="7"/>
  <c r="F6" i="7"/>
  <c r="C35" i="7"/>
  <c r="D44" i="7" s="1"/>
  <c r="C48" i="7"/>
  <c r="F23" i="7"/>
  <c r="C52" i="7"/>
  <c r="F17" i="7"/>
  <c r="F9" i="7"/>
  <c r="C38" i="7"/>
  <c r="F13" i="7"/>
  <c r="F21" i="7"/>
  <c r="F8" i="7"/>
  <c r="C58" i="2" l="1"/>
  <c r="D38" i="7"/>
  <c r="D50" i="7"/>
  <c r="D35" i="7"/>
  <c r="D42" i="7"/>
  <c r="D56" i="7"/>
  <c r="D52" i="7"/>
  <c r="D37" i="7"/>
  <c r="D45" i="7"/>
  <c r="D54" i="7"/>
  <c r="D46" i="7"/>
  <c r="D36" i="7"/>
  <c r="D48" i="7"/>
  <c r="C39" i="7"/>
  <c r="D39" i="7" s="1"/>
  <c r="D41" i="7"/>
  <c r="D47" i="7"/>
  <c r="C40" i="7" l="1"/>
  <c r="D40" i="7" l="1"/>
  <c r="C43" i="7"/>
  <c r="D43" i="7" l="1"/>
  <c r="C49" i="7"/>
  <c r="D49" i="7" l="1"/>
  <c r="C51" i="7"/>
  <c r="D51" i="7" l="1"/>
  <c r="C53" i="7"/>
  <c r="C58" i="7" s="1"/>
  <c r="D53" i="7" l="1"/>
  <c r="C55" i="7"/>
  <c r="G32" i="7"/>
  <c r="E32" i="7"/>
  <c r="C32" i="7"/>
  <c r="D55" i="7" l="1"/>
  <c r="C57" i="7"/>
  <c r="D57" i="7" s="1"/>
  <c r="C28" i="7"/>
  <c r="D28" i="7" s="1"/>
  <c r="C27" i="7"/>
  <c r="D27" i="7" s="1"/>
  <c r="C26" i="7"/>
  <c r="C25" i="7"/>
  <c r="D25" i="7" s="1"/>
  <c r="C24" i="7"/>
  <c r="D24" i="7" s="1"/>
  <c r="C23" i="7"/>
  <c r="D23" i="7" s="1"/>
  <c r="C22" i="7"/>
  <c r="C21" i="7"/>
  <c r="C20" i="7"/>
  <c r="D20" i="7" s="1"/>
  <c r="C19" i="7"/>
  <c r="D19" i="7" s="1"/>
  <c r="C18" i="7"/>
  <c r="D18" i="7" s="1"/>
  <c r="C17" i="7"/>
  <c r="D17" i="7" s="1"/>
  <c r="C16" i="7"/>
  <c r="D16" i="7" s="1"/>
  <c r="C15" i="7"/>
  <c r="D15" i="7" s="1"/>
  <c r="C14" i="7"/>
  <c r="C13" i="7"/>
  <c r="C12" i="7"/>
  <c r="D12" i="7" s="1"/>
  <c r="C11" i="7"/>
  <c r="D11" i="7" s="1"/>
  <c r="C10" i="7"/>
  <c r="D10" i="7" s="1"/>
  <c r="C9" i="7"/>
  <c r="D9" i="7" s="1"/>
  <c r="C8" i="7"/>
  <c r="D8" i="7" s="1"/>
  <c r="C7" i="7"/>
  <c r="D7" i="7" s="1"/>
  <c r="C6" i="7"/>
  <c r="D80" i="7"/>
  <c r="D65" i="7"/>
  <c r="G62" i="7"/>
  <c r="E62" i="7"/>
  <c r="C62" i="7"/>
  <c r="D26" i="7"/>
  <c r="D22" i="7"/>
  <c r="D21" i="7"/>
  <c r="D14" i="7"/>
  <c r="D13" i="7"/>
  <c r="D6" i="7"/>
  <c r="C29" i="5"/>
  <c r="C29" i="4"/>
  <c r="C29" i="3"/>
  <c r="C29" i="2"/>
  <c r="C29" i="1"/>
  <c r="C29" i="7" l="1"/>
  <c r="F65" i="7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27" i="6"/>
  <c r="C25" i="6"/>
  <c r="C23" i="6"/>
  <c r="C21" i="6"/>
  <c r="C18" i="6"/>
  <c r="C17" i="6"/>
  <c r="C16" i="6"/>
  <c r="C15" i="6"/>
  <c r="C13" i="6"/>
  <c r="C12" i="6"/>
  <c r="C9" i="6"/>
  <c r="C8" i="6"/>
  <c r="C7" i="6"/>
  <c r="C6" i="6"/>
  <c r="C10" i="6" l="1"/>
  <c r="D21" i="3"/>
  <c r="D21" i="4"/>
  <c r="D21" i="6"/>
  <c r="C19" i="6" l="1"/>
  <c r="C11" i="6"/>
  <c r="C78" i="5"/>
  <c r="C70" i="5"/>
  <c r="C73" i="5" s="1"/>
  <c r="C79" i="5" s="1"/>
  <c r="C81" i="5" s="1"/>
  <c r="C83" i="5" s="1"/>
  <c r="C48" i="5"/>
  <c r="C40" i="5"/>
  <c r="C43" i="5" s="1"/>
  <c r="C79" i="4"/>
  <c r="C71" i="4"/>
  <c r="C74" i="4" s="1"/>
  <c r="C80" i="4" s="1"/>
  <c r="C82" i="4" s="1"/>
  <c r="C84" i="4" s="1"/>
  <c r="C49" i="4"/>
  <c r="C78" i="3"/>
  <c r="C70" i="3"/>
  <c r="C73" i="3" s="1"/>
  <c r="C79" i="3" s="1"/>
  <c r="C81" i="3" s="1"/>
  <c r="C83" i="3" s="1"/>
  <c r="C48" i="3"/>
  <c r="C79" i="1"/>
  <c r="C71" i="1"/>
  <c r="C74" i="1" s="1"/>
  <c r="C49" i="1"/>
  <c r="C41" i="1"/>
  <c r="C44" i="1" s="1"/>
  <c r="C78" i="2"/>
  <c r="C70" i="2"/>
  <c r="C73" i="2" s="1"/>
  <c r="C79" i="2" s="1"/>
  <c r="C81" i="2" s="1"/>
  <c r="C83" i="2" s="1"/>
  <c r="C85" i="5" l="1"/>
  <c r="C87" i="5" s="1"/>
  <c r="C89" i="5"/>
  <c r="C86" i="4"/>
  <c r="C88" i="4" s="1"/>
  <c r="C90" i="4"/>
  <c r="C85" i="3"/>
  <c r="C87" i="3" s="1"/>
  <c r="C89" i="3"/>
  <c r="C85" i="2"/>
  <c r="C87" i="2" s="1"/>
  <c r="C89" i="2"/>
  <c r="C80" i="1"/>
  <c r="C82" i="1" s="1"/>
  <c r="C84" i="1" s="1"/>
  <c r="C49" i="5"/>
  <c r="C51" i="5" s="1"/>
  <c r="C53" i="5" s="1"/>
  <c r="C50" i="1"/>
  <c r="C52" i="1" s="1"/>
  <c r="C54" i="1" s="1"/>
  <c r="C14" i="6"/>
  <c r="C20" i="6" s="1"/>
  <c r="C55" i="5" l="1"/>
  <c r="C57" i="5" s="1"/>
  <c r="C58" i="5"/>
  <c r="C56" i="1"/>
  <c r="C58" i="1" s="1"/>
  <c r="C60" i="1" s="1"/>
  <c r="C59" i="1"/>
  <c r="C86" i="1"/>
  <c r="C88" i="1" s="1"/>
  <c r="C90" i="1"/>
  <c r="C22" i="6"/>
  <c r="G62" i="6"/>
  <c r="E62" i="6"/>
  <c r="C62" i="6"/>
  <c r="D88" i="4" l="1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F66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F65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G62" i="5" l="1"/>
  <c r="E62" i="5"/>
  <c r="C62" i="5"/>
  <c r="G63" i="4"/>
  <c r="E63" i="4"/>
  <c r="C63" i="4"/>
  <c r="G62" i="3"/>
  <c r="E62" i="3"/>
  <c r="C62" i="3"/>
  <c r="G62" i="2"/>
  <c r="E62" i="2"/>
  <c r="C62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27" i="6" l="1"/>
  <c r="D25" i="6"/>
  <c r="D23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27" i="4"/>
  <c r="D25" i="4"/>
  <c r="D23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27" i="3"/>
  <c r="D25" i="3"/>
  <c r="D23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27" i="2"/>
  <c r="D25" i="2"/>
  <c r="D23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6" i="1"/>
  <c r="C24" i="6" l="1"/>
  <c r="C29" i="6" s="1"/>
  <c r="D22" i="6"/>
  <c r="D24" i="6" l="1"/>
  <c r="C26" i="6"/>
  <c r="C28" i="6" s="1"/>
  <c r="D22" i="4"/>
  <c r="D24" i="4"/>
  <c r="D28" i="6" l="1"/>
  <c r="D26" i="6"/>
  <c r="D28" i="4" l="1"/>
  <c r="D26" i="4"/>
  <c r="D22" i="3"/>
  <c r="D26" i="3" l="1"/>
  <c r="D28" i="3"/>
  <c r="D24" i="3"/>
  <c r="D24" i="2" l="1"/>
  <c r="D26" i="2"/>
  <c r="D28" i="2"/>
  <c r="D22" i="2"/>
  <c r="D21" i="2"/>
  <c r="E21" i="6" l="1"/>
  <c r="C50" i="6" s="1"/>
  <c r="O21" i="6" l="1"/>
  <c r="P21" i="6"/>
  <c r="O6" i="6" l="1"/>
  <c r="O23" i="6" l="1"/>
  <c r="O13" i="6"/>
  <c r="O17" i="6" l="1"/>
  <c r="O15" i="6"/>
  <c r="O8" i="6"/>
  <c r="O7" i="6"/>
  <c r="O27" i="6"/>
  <c r="O18" i="6"/>
  <c r="O12" i="6" l="1"/>
  <c r="O16" i="6" l="1"/>
  <c r="O19" i="6" l="1"/>
  <c r="O9" i="6" l="1"/>
  <c r="O10" i="6" l="1"/>
  <c r="O11" i="6" l="1"/>
  <c r="O14" i="6" l="1"/>
  <c r="O20" i="6" l="1"/>
  <c r="O22" i="6" l="1"/>
  <c r="O24" i="6" l="1"/>
  <c r="O25" i="6" l="1"/>
  <c r="O26" i="6"/>
  <c r="O28" i="6" l="1"/>
  <c r="E6" i="4" l="1"/>
  <c r="C36" i="4" l="1"/>
  <c r="F6" i="4"/>
  <c r="F21" i="4"/>
  <c r="F13" i="4"/>
  <c r="F12" i="4"/>
  <c r="F27" i="4"/>
  <c r="F7" i="4"/>
  <c r="F18" i="4"/>
  <c r="F23" i="4"/>
  <c r="F25" i="4"/>
  <c r="F17" i="4"/>
  <c r="F9" i="4"/>
  <c r="F15" i="4"/>
  <c r="F16" i="4"/>
  <c r="F8" i="4"/>
  <c r="E10" i="5"/>
  <c r="C41" i="4" l="1"/>
  <c r="D42" i="4"/>
  <c r="D48" i="4"/>
  <c r="D39" i="4"/>
  <c r="D45" i="4"/>
  <c r="D57" i="4"/>
  <c r="D49" i="4"/>
  <c r="D37" i="4"/>
  <c r="D40" i="4"/>
  <c r="D55" i="4"/>
  <c r="D47" i="4"/>
  <c r="D46" i="4"/>
  <c r="D38" i="4"/>
  <c r="D36" i="4"/>
  <c r="D53" i="4"/>
  <c r="D51" i="4"/>
  <c r="D43" i="4"/>
  <c r="E11" i="5"/>
  <c r="E14" i="5" s="1"/>
  <c r="C44" i="4" l="1"/>
  <c r="D41" i="4"/>
  <c r="E6" i="3"/>
  <c r="C50" i="4" l="1"/>
  <c r="D44" i="4"/>
  <c r="C35" i="3"/>
  <c r="F21" i="3"/>
  <c r="F13" i="3"/>
  <c r="F12" i="3"/>
  <c r="F27" i="3"/>
  <c r="F18" i="3"/>
  <c r="F25" i="3"/>
  <c r="F17" i="3"/>
  <c r="F9" i="3"/>
  <c r="F16" i="3"/>
  <c r="F8" i="3"/>
  <c r="F6" i="3"/>
  <c r="F23" i="3"/>
  <c r="F15" i="3"/>
  <c r="F7" i="3"/>
  <c r="E6" i="6"/>
  <c r="C35" i="6" s="1"/>
  <c r="C40" i="3" l="1"/>
  <c r="D47" i="3"/>
  <c r="D39" i="3"/>
  <c r="D36" i="3"/>
  <c r="D50" i="3"/>
  <c r="D54" i="3"/>
  <c r="D46" i="3"/>
  <c r="D38" i="3"/>
  <c r="D45" i="3"/>
  <c r="D52" i="3"/>
  <c r="D37" i="3"/>
  <c r="D35" i="3"/>
  <c r="D44" i="3"/>
  <c r="D42" i="3"/>
  <c r="D56" i="3"/>
  <c r="D48" i="3"/>
  <c r="D41" i="3"/>
  <c r="D35" i="6"/>
  <c r="D50" i="6"/>
  <c r="C52" i="4"/>
  <c r="D50" i="4"/>
  <c r="F6" i="6"/>
  <c r="P6" i="6"/>
  <c r="F21" i="6"/>
  <c r="C43" i="3" l="1"/>
  <c r="D40" i="3"/>
  <c r="C54" i="4"/>
  <c r="C59" i="4" s="1"/>
  <c r="D52" i="4"/>
  <c r="E27" i="6"/>
  <c r="C56" i="6" s="1"/>
  <c r="D56" i="6" s="1"/>
  <c r="E19" i="5"/>
  <c r="E20" i="5" s="1"/>
  <c r="E22" i="5" s="1"/>
  <c r="E24" i="5" s="1"/>
  <c r="C56" i="4" l="1"/>
  <c r="D54" i="4"/>
  <c r="C49" i="3"/>
  <c r="D43" i="3"/>
  <c r="E10" i="4"/>
  <c r="F10" i="4" s="1"/>
  <c r="E26" i="5"/>
  <c r="E28" i="5" s="1"/>
  <c r="E29" i="5"/>
  <c r="E10" i="1"/>
  <c r="F10" i="1" s="1"/>
  <c r="E7" i="6"/>
  <c r="C36" i="6" s="1"/>
  <c r="E13" i="6"/>
  <c r="C42" i="6" s="1"/>
  <c r="D42" i="6" s="1"/>
  <c r="E19" i="1"/>
  <c r="F19" i="1" s="1"/>
  <c r="E19" i="2"/>
  <c r="F19" i="2" s="1"/>
  <c r="E23" i="6"/>
  <c r="C52" i="6" s="1"/>
  <c r="D52" i="6" s="1"/>
  <c r="E16" i="6"/>
  <c r="C45" i="6" s="1"/>
  <c r="D45" i="6" s="1"/>
  <c r="E9" i="6"/>
  <c r="C38" i="6" s="1"/>
  <c r="D38" i="6" s="1"/>
  <c r="F27" i="6"/>
  <c r="E10" i="3"/>
  <c r="F10" i="3" s="1"/>
  <c r="E18" i="6"/>
  <c r="C47" i="6" s="1"/>
  <c r="D47" i="6" s="1"/>
  <c r="E8" i="6"/>
  <c r="C37" i="6" s="1"/>
  <c r="D37" i="6" s="1"/>
  <c r="E17" i="6"/>
  <c r="C46" i="6" s="1"/>
  <c r="D46" i="6" s="1"/>
  <c r="E19" i="3"/>
  <c r="F19" i="3" s="1"/>
  <c r="E12" i="6"/>
  <c r="C41" i="6" s="1"/>
  <c r="D41" i="6" s="1"/>
  <c r="E10" i="2"/>
  <c r="F10" i="2" s="1"/>
  <c r="C59" i="5" l="1"/>
  <c r="E30" i="5"/>
  <c r="C39" i="6"/>
  <c r="D36" i="6"/>
  <c r="C58" i="4"/>
  <c r="C60" i="4" s="1"/>
  <c r="D56" i="4"/>
  <c r="C51" i="3"/>
  <c r="D49" i="3"/>
  <c r="F18" i="6"/>
  <c r="P18" i="6"/>
  <c r="F16" i="6"/>
  <c r="E11" i="3"/>
  <c r="F11" i="3" s="1"/>
  <c r="F7" i="6"/>
  <c r="P7" i="6"/>
  <c r="E10" i="6"/>
  <c r="F17" i="6"/>
  <c r="P17" i="6"/>
  <c r="E19" i="7"/>
  <c r="F19" i="7" s="1"/>
  <c r="E10" i="7"/>
  <c r="F10" i="7" s="1"/>
  <c r="E11" i="1"/>
  <c r="F11" i="1" s="1"/>
  <c r="P27" i="6"/>
  <c r="P8" i="6"/>
  <c r="F8" i="6"/>
  <c r="P23" i="6"/>
  <c r="F23" i="6"/>
  <c r="F12" i="6"/>
  <c r="P12" i="6"/>
  <c r="E11" i="2"/>
  <c r="F11" i="2" s="1"/>
  <c r="F13" i="6"/>
  <c r="P13" i="6"/>
  <c r="E11" i="4"/>
  <c r="F11" i="4" s="1"/>
  <c r="F9" i="6"/>
  <c r="P9" i="6"/>
  <c r="D58" i="4" l="1"/>
  <c r="C40" i="6"/>
  <c r="D39" i="6"/>
  <c r="C53" i="3"/>
  <c r="C58" i="3" s="1"/>
  <c r="D51" i="3"/>
  <c r="E14" i="4"/>
  <c r="F14" i="4" s="1"/>
  <c r="E14" i="3"/>
  <c r="F14" i="3" s="1"/>
  <c r="E14" i="2"/>
  <c r="F14" i="2" s="1"/>
  <c r="P10" i="6"/>
  <c r="F10" i="6"/>
  <c r="E11" i="6"/>
  <c r="P16" i="6"/>
  <c r="E14" i="1"/>
  <c r="F14" i="1" s="1"/>
  <c r="E11" i="7"/>
  <c r="F11" i="7" s="1"/>
  <c r="C43" i="6" l="1"/>
  <c r="D40" i="6"/>
  <c r="C55" i="3"/>
  <c r="D53" i="3"/>
  <c r="E20" i="3"/>
  <c r="F20" i="3" s="1"/>
  <c r="E14" i="7"/>
  <c r="F14" i="7" s="1"/>
  <c r="E20" i="1"/>
  <c r="F20" i="1" s="1"/>
  <c r="E20" i="2"/>
  <c r="F20" i="2" s="1"/>
  <c r="P11" i="6"/>
  <c r="F11" i="6"/>
  <c r="E14" i="6"/>
  <c r="D43" i="6" l="1"/>
  <c r="C57" i="3"/>
  <c r="C59" i="3" s="1"/>
  <c r="D55" i="3"/>
  <c r="E22" i="2"/>
  <c r="F22" i="2" s="1"/>
  <c r="E22" i="1"/>
  <c r="F22" i="1" s="1"/>
  <c r="E20" i="7"/>
  <c r="F20" i="7" s="1"/>
  <c r="P14" i="6"/>
  <c r="F14" i="6"/>
  <c r="E22" i="3"/>
  <c r="F22" i="3" s="1"/>
  <c r="D57" i="3" l="1"/>
  <c r="E22" i="7"/>
  <c r="F22" i="7" s="1"/>
  <c r="E24" i="1"/>
  <c r="F24" i="1" s="1"/>
  <c r="E19" i="4"/>
  <c r="F19" i="4" s="1"/>
  <c r="E15" i="6"/>
  <c r="C44" i="6" s="1"/>
  <c r="E24" i="3"/>
  <c r="F24" i="3" s="1"/>
  <c r="E24" i="2"/>
  <c r="F24" i="2" s="1"/>
  <c r="C48" i="6" l="1"/>
  <c r="D44" i="6"/>
  <c r="E20" i="4"/>
  <c r="F20" i="4" s="1"/>
  <c r="E19" i="6"/>
  <c r="F15" i="6"/>
  <c r="E26" i="1"/>
  <c r="F26" i="1" s="1"/>
  <c r="E24" i="7"/>
  <c r="E29" i="1"/>
  <c r="E26" i="2"/>
  <c r="F26" i="2" s="1"/>
  <c r="E29" i="2"/>
  <c r="P15" i="6"/>
  <c r="D48" i="6" l="1"/>
  <c r="C49" i="6"/>
  <c r="F24" i="7"/>
  <c r="E29" i="7"/>
  <c r="E26" i="7"/>
  <c r="F26" i="7" s="1"/>
  <c r="E28" i="1"/>
  <c r="F19" i="6"/>
  <c r="P19" i="6"/>
  <c r="E20" i="6"/>
  <c r="E28" i="2"/>
  <c r="E22" i="4"/>
  <c r="F22" i="4" s="1"/>
  <c r="E30" i="1" l="1"/>
  <c r="E30" i="2"/>
  <c r="D49" i="6"/>
  <c r="C51" i="6"/>
  <c r="F28" i="2"/>
  <c r="F28" i="1"/>
  <c r="F20" i="6"/>
  <c r="E22" i="6"/>
  <c r="E24" i="4"/>
  <c r="F24" i="4" s="1"/>
  <c r="E28" i="7"/>
  <c r="C59" i="7" s="1"/>
  <c r="P20" i="6"/>
  <c r="C53" i="6" l="1"/>
  <c r="D51" i="6"/>
  <c r="F28" i="7"/>
  <c r="F22" i="6"/>
  <c r="P22" i="6"/>
  <c r="E24" i="6"/>
  <c r="D53" i="6" l="1"/>
  <c r="F24" i="6"/>
  <c r="P24" i="6"/>
  <c r="E29" i="4" l="1"/>
  <c r="E26" i="4"/>
  <c r="F26" i="4" s="1"/>
  <c r="E29" i="3" l="1"/>
  <c r="E25" i="6"/>
  <c r="C54" i="6" s="1"/>
  <c r="C58" i="6" s="1"/>
  <c r="E26" i="3"/>
  <c r="F26" i="3" s="1"/>
  <c r="E28" i="4"/>
  <c r="F28" i="4" l="1"/>
  <c r="E30" i="4"/>
  <c r="D54" i="6"/>
  <c r="C55" i="6"/>
  <c r="E26" i="6"/>
  <c r="F25" i="6"/>
  <c r="E29" i="6"/>
  <c r="P25" i="6"/>
  <c r="E28" i="3"/>
  <c r="E30" i="3" l="1"/>
  <c r="D55" i="6"/>
  <c r="C57" i="6"/>
  <c r="F28" i="3"/>
  <c r="E28" i="6"/>
  <c r="E30" i="6" s="1"/>
  <c r="P26" i="6"/>
  <c r="F26" i="6"/>
  <c r="D57" i="6" l="1"/>
  <c r="C59" i="6"/>
  <c r="F28" i="6"/>
  <c r="P28" i="6"/>
  <c r="G10" i="5" l="1"/>
  <c r="G11" i="5" s="1"/>
  <c r="H18" i="2" l="1"/>
  <c r="H6" i="7" l="1"/>
  <c r="H6" i="2"/>
  <c r="H27" i="2"/>
  <c r="G6" i="3"/>
  <c r="G6" i="4"/>
  <c r="H21" i="4" s="1"/>
  <c r="H21" i="2"/>
  <c r="H27" i="4" l="1"/>
  <c r="H21" i="7"/>
  <c r="H18" i="3"/>
  <c r="G6" i="6"/>
  <c r="H6" i="6" s="1"/>
  <c r="H21" i="3"/>
  <c r="H27" i="7"/>
  <c r="H6" i="4"/>
  <c r="H8" i="3"/>
  <c r="H18" i="4"/>
  <c r="H6" i="3"/>
  <c r="H23" i="3"/>
  <c r="H18" i="7"/>
  <c r="G18" i="6"/>
  <c r="G21" i="6"/>
  <c r="H13" i="3"/>
  <c r="Q6" i="6" l="1"/>
  <c r="Q21" i="6"/>
  <c r="H21" i="6"/>
  <c r="H18" i="6"/>
  <c r="Q18" i="6"/>
  <c r="H27" i="3" l="1"/>
  <c r="H23" i="2" l="1"/>
  <c r="H23" i="7"/>
  <c r="H23" i="4" l="1"/>
  <c r="H25" i="2" l="1"/>
  <c r="H13" i="2" l="1"/>
  <c r="H13" i="7"/>
  <c r="H25" i="7"/>
  <c r="H8" i="4"/>
  <c r="H8" i="2" l="1"/>
  <c r="G8" i="6"/>
  <c r="H8" i="7"/>
  <c r="H13" i="4"/>
  <c r="H7" i="2" l="1"/>
  <c r="H7" i="7"/>
  <c r="Q8" i="6"/>
  <c r="H8" i="6"/>
  <c r="H17" i="3" l="1"/>
  <c r="H17" i="2"/>
  <c r="H17" i="4"/>
  <c r="H17" i="7" l="1"/>
  <c r="G17" i="6"/>
  <c r="Q17" i="6" l="1"/>
  <c r="H17" i="6"/>
  <c r="H15" i="3" l="1"/>
  <c r="H15" i="2"/>
  <c r="H16" i="2"/>
  <c r="H9" i="2"/>
  <c r="G10" i="2"/>
  <c r="H16" i="3"/>
  <c r="H16" i="4"/>
  <c r="H9" i="3"/>
  <c r="H12" i="2" l="1"/>
  <c r="G19" i="3"/>
  <c r="H19" i="3" s="1"/>
  <c r="H16" i="7"/>
  <c r="H10" i="2"/>
  <c r="G11" i="2"/>
  <c r="G19" i="2"/>
  <c r="H19" i="2" s="1"/>
  <c r="H9" i="4"/>
  <c r="H11" i="2" l="1"/>
  <c r="G14" i="2"/>
  <c r="H9" i="7"/>
  <c r="G9" i="6"/>
  <c r="G10" i="1"/>
  <c r="H10" i="1" s="1"/>
  <c r="H15" i="7"/>
  <c r="G19" i="1"/>
  <c r="H19" i="1" s="1"/>
  <c r="H12" i="3"/>
  <c r="G20" i="2" l="1"/>
  <c r="H14" i="2"/>
  <c r="G19" i="7"/>
  <c r="H19" i="7" s="1"/>
  <c r="G10" i="7"/>
  <c r="H10" i="7" s="1"/>
  <c r="G11" i="1"/>
  <c r="H11" i="1" s="1"/>
  <c r="H12" i="7"/>
  <c r="Q9" i="6"/>
  <c r="H9" i="6"/>
  <c r="H20" i="2" l="1"/>
  <c r="G22" i="2"/>
  <c r="G14" i="1"/>
  <c r="H14" i="1" s="1"/>
  <c r="G11" i="7"/>
  <c r="H11" i="7" s="1"/>
  <c r="H22" i="2" l="1"/>
  <c r="G24" i="2"/>
  <c r="G14" i="7"/>
  <c r="H14" i="7" s="1"/>
  <c r="G20" i="1"/>
  <c r="H20" i="1" s="1"/>
  <c r="G26" i="2" l="1"/>
  <c r="H24" i="2"/>
  <c r="G29" i="2"/>
  <c r="G20" i="7"/>
  <c r="H20" i="7" s="1"/>
  <c r="G22" i="1"/>
  <c r="H22" i="1" s="1"/>
  <c r="H26" i="2" l="1"/>
  <c r="G28" i="2"/>
  <c r="H28" i="2" s="1"/>
  <c r="G22" i="7"/>
  <c r="H22" i="7" s="1"/>
  <c r="G24" i="1"/>
  <c r="H24" i="1" s="1"/>
  <c r="G24" i="7" l="1"/>
  <c r="G26" i="1"/>
  <c r="H26" i="1" s="1"/>
  <c r="G29" i="1"/>
  <c r="G28" i="1" l="1"/>
  <c r="H28" i="1" s="1"/>
  <c r="G26" i="7"/>
  <c r="H26" i="7" s="1"/>
  <c r="H24" i="7"/>
  <c r="G29" i="7"/>
  <c r="G28" i="7" l="1"/>
  <c r="H28" i="7" s="1"/>
  <c r="H15" i="4" l="1"/>
  <c r="G19" i="4"/>
  <c r="H19" i="4" s="1"/>
  <c r="G15" i="6"/>
  <c r="H12" i="4"/>
  <c r="G12" i="6"/>
  <c r="Q12" i="6" l="1"/>
  <c r="H12" i="6"/>
  <c r="H15" i="6"/>
  <c r="Q15" i="6"/>
  <c r="G23" i="6" l="1"/>
  <c r="Q23" i="6" l="1"/>
  <c r="H23" i="6"/>
  <c r="G14" i="5" l="1"/>
  <c r="G13" i="6"/>
  <c r="Q13" i="6" l="1"/>
  <c r="H13" i="6"/>
  <c r="G19" i="5" l="1"/>
  <c r="G20" i="5" s="1"/>
  <c r="G22" i="5" s="1"/>
  <c r="G24" i="5" s="1"/>
  <c r="G16" i="6"/>
  <c r="Q16" i="6" l="1"/>
  <c r="H16" i="6"/>
  <c r="G19" i="6"/>
  <c r="H19" i="6" l="1"/>
  <c r="Q19" i="6"/>
  <c r="G29" i="5" l="1"/>
  <c r="G26" i="5"/>
  <c r="G27" i="6" l="1"/>
  <c r="G28" i="5"/>
  <c r="Q27" i="6" l="1"/>
  <c r="H27" i="6"/>
  <c r="H25" i="3" l="1"/>
  <c r="G25" i="6"/>
  <c r="H25" i="4"/>
  <c r="H7" i="4" l="1"/>
  <c r="G10" i="4"/>
  <c r="Q25" i="6"/>
  <c r="H25" i="6"/>
  <c r="H7" i="3"/>
  <c r="G10" i="3"/>
  <c r="G7" i="6"/>
  <c r="Q7" i="6" l="1"/>
  <c r="H7" i="6"/>
  <c r="G10" i="6"/>
  <c r="H10" i="4"/>
  <c r="G11" i="4"/>
  <c r="H10" i="3"/>
  <c r="G11" i="3"/>
  <c r="H11" i="3" l="1"/>
  <c r="G14" i="3"/>
  <c r="H11" i="4"/>
  <c r="G14" i="4"/>
  <c r="Q10" i="6"/>
  <c r="H10" i="6"/>
  <c r="G11" i="6"/>
  <c r="Q11" i="6" l="1"/>
  <c r="H11" i="6"/>
  <c r="G14" i="6"/>
  <c r="H14" i="3"/>
  <c r="G20" i="3"/>
  <c r="G20" i="4"/>
  <c r="H14" i="4"/>
  <c r="Q14" i="6" l="1"/>
  <c r="H14" i="6"/>
  <c r="G20" i="6"/>
  <c r="G22" i="4"/>
  <c r="H20" i="4"/>
  <c r="G22" i="3"/>
  <c r="H20" i="3"/>
  <c r="H22" i="3" l="1"/>
  <c r="G24" i="3"/>
  <c r="H22" i="4"/>
  <c r="G24" i="4"/>
  <c r="Q20" i="6"/>
  <c r="G22" i="6"/>
  <c r="H20" i="6"/>
  <c r="Q22" i="6" l="1"/>
  <c r="G24" i="6"/>
  <c r="H22" i="6"/>
  <c r="H24" i="4"/>
  <c r="G26" i="4"/>
  <c r="G29" i="4"/>
  <c r="H24" i="3"/>
  <c r="G26" i="3"/>
  <c r="G29" i="3"/>
  <c r="G28" i="3" l="1"/>
  <c r="H28" i="3" s="1"/>
  <c r="H26" i="3"/>
  <c r="G28" i="4"/>
  <c r="H28" i="4" s="1"/>
  <c r="H26" i="4"/>
  <c r="Q24" i="6"/>
  <c r="H24" i="6"/>
  <c r="G26" i="6"/>
  <c r="G29" i="6"/>
  <c r="H26" i="6" l="1"/>
  <c r="Q26" i="6"/>
  <c r="G28" i="6"/>
  <c r="H28" i="6" l="1"/>
  <c r="Q28" i="6"/>
  <c r="E39" i="5" l="1"/>
  <c r="E40" i="5" s="1"/>
  <c r="E43" i="5" s="1"/>
  <c r="E35" i="6" l="1"/>
  <c r="C65" i="6" s="1"/>
  <c r="D65" i="6" l="1"/>
  <c r="D80" i="6"/>
  <c r="F35" i="6"/>
  <c r="F50" i="6"/>
  <c r="E45" i="7" l="1"/>
  <c r="E56" i="7"/>
  <c r="E42" i="7"/>
  <c r="E36" i="7"/>
  <c r="C66" i="7" s="1"/>
  <c r="D66" i="7" s="1"/>
  <c r="E40" i="1"/>
  <c r="F40" i="1" s="1"/>
  <c r="E56" i="6"/>
  <c r="E54" i="7"/>
  <c r="E41" i="7"/>
  <c r="E42" i="6"/>
  <c r="E44" i="7"/>
  <c r="C74" i="7" s="1"/>
  <c r="E48" i="2"/>
  <c r="F48" i="2" s="1"/>
  <c r="E41" i="6"/>
  <c r="E49" i="1"/>
  <c r="F49" i="1" s="1"/>
  <c r="E47" i="6"/>
  <c r="E47" i="7"/>
  <c r="E48" i="5"/>
  <c r="E49" i="5" s="1"/>
  <c r="E51" i="5" s="1"/>
  <c r="E53" i="5" s="1"/>
  <c r="E46" i="7"/>
  <c r="E52" i="7"/>
  <c r="E52" i="6"/>
  <c r="F54" i="7" l="1"/>
  <c r="C84" i="7"/>
  <c r="F56" i="6"/>
  <c r="C86" i="6"/>
  <c r="D86" i="6" s="1"/>
  <c r="F41" i="7"/>
  <c r="C71" i="7"/>
  <c r="D71" i="7" s="1"/>
  <c r="F41" i="6"/>
  <c r="C71" i="6"/>
  <c r="D71" i="6" s="1"/>
  <c r="F42" i="7"/>
  <c r="C72" i="7"/>
  <c r="D72" i="7" s="1"/>
  <c r="F52" i="6"/>
  <c r="C82" i="6"/>
  <c r="D82" i="6" s="1"/>
  <c r="F52" i="7"/>
  <c r="C82" i="7"/>
  <c r="D82" i="7" s="1"/>
  <c r="D74" i="7"/>
  <c r="F56" i="7"/>
  <c r="C86" i="7"/>
  <c r="D86" i="7" s="1"/>
  <c r="F47" i="7"/>
  <c r="C77" i="7"/>
  <c r="D77" i="7" s="1"/>
  <c r="F47" i="6"/>
  <c r="C77" i="6"/>
  <c r="D77" i="6" s="1"/>
  <c r="F46" i="7"/>
  <c r="C76" i="7"/>
  <c r="D76" i="7" s="1"/>
  <c r="F42" i="6"/>
  <c r="C72" i="6"/>
  <c r="D72" i="6" s="1"/>
  <c r="F45" i="7"/>
  <c r="C75" i="7"/>
  <c r="D75" i="7" s="1"/>
  <c r="E39" i="3"/>
  <c r="F39" i="3" s="1"/>
  <c r="E39" i="2"/>
  <c r="F39" i="2" s="1"/>
  <c r="E46" i="6"/>
  <c r="E40" i="2"/>
  <c r="F40" i="2" s="1"/>
  <c r="E38" i="6"/>
  <c r="E37" i="6"/>
  <c r="E40" i="4"/>
  <c r="F40" i="4" s="1"/>
  <c r="E38" i="7"/>
  <c r="E37" i="7"/>
  <c r="E55" i="5"/>
  <c r="E57" i="5" s="1"/>
  <c r="E58" i="5"/>
  <c r="E41" i="1"/>
  <c r="F41" i="1" s="1"/>
  <c r="F36" i="7"/>
  <c r="F44" i="7"/>
  <c r="E48" i="7"/>
  <c r="F48" i="7" s="1"/>
  <c r="E36" i="6"/>
  <c r="C66" i="6" s="1"/>
  <c r="E40" i="3" l="1"/>
  <c r="F40" i="3" s="1"/>
  <c r="C78" i="7"/>
  <c r="D78" i="7" s="1"/>
  <c r="D84" i="7"/>
  <c r="D66" i="6"/>
  <c r="F38" i="7"/>
  <c r="C68" i="7"/>
  <c r="F37" i="7"/>
  <c r="C67" i="7"/>
  <c r="D67" i="7" s="1"/>
  <c r="F37" i="6"/>
  <c r="C67" i="6"/>
  <c r="D67" i="6" s="1"/>
  <c r="F46" i="6"/>
  <c r="C76" i="6"/>
  <c r="D76" i="6" s="1"/>
  <c r="F38" i="6"/>
  <c r="C68" i="6"/>
  <c r="D68" i="6" s="1"/>
  <c r="E43" i="3"/>
  <c r="F43" i="3" s="1"/>
  <c r="E44" i="1"/>
  <c r="F44" i="1" s="1"/>
  <c r="E39" i="6"/>
  <c r="F36" i="6"/>
  <c r="E48" i="3"/>
  <c r="F48" i="3" s="1"/>
  <c r="E45" i="6"/>
  <c r="E41" i="4"/>
  <c r="F41" i="4" s="1"/>
  <c r="E39" i="7"/>
  <c r="E43" i="2"/>
  <c r="F43" i="2" s="1"/>
  <c r="C69" i="7" l="1"/>
  <c r="D68" i="7"/>
  <c r="F45" i="6"/>
  <c r="C75" i="6"/>
  <c r="D75" i="6" s="1"/>
  <c r="C69" i="6"/>
  <c r="E49" i="2"/>
  <c r="F49" i="2" s="1"/>
  <c r="E44" i="4"/>
  <c r="F44" i="4" s="1"/>
  <c r="F39" i="6"/>
  <c r="E40" i="6"/>
  <c r="E50" i="1"/>
  <c r="F50" i="1" s="1"/>
  <c r="E40" i="7"/>
  <c r="F39" i="7"/>
  <c r="E49" i="3"/>
  <c r="F49" i="3" s="1"/>
  <c r="D69" i="6" l="1"/>
  <c r="C70" i="6"/>
  <c r="D69" i="7"/>
  <c r="C70" i="7"/>
  <c r="E52" i="1"/>
  <c r="F52" i="1" s="1"/>
  <c r="E43" i="6"/>
  <c r="F43" i="6" s="1"/>
  <c r="F40" i="6"/>
  <c r="E51" i="3"/>
  <c r="F51" i="3" s="1"/>
  <c r="F40" i="7"/>
  <c r="E43" i="7"/>
  <c r="E51" i="2"/>
  <c r="F51" i="2" s="1"/>
  <c r="D70" i="7" l="1"/>
  <c r="C73" i="7"/>
  <c r="C73" i="6"/>
  <c r="D70" i="6"/>
  <c r="E53" i="3"/>
  <c r="F53" i="3" s="1"/>
  <c r="E53" i="2"/>
  <c r="F53" i="2" s="1"/>
  <c r="F43" i="7"/>
  <c r="E49" i="7"/>
  <c r="E54" i="1"/>
  <c r="F54" i="1" s="1"/>
  <c r="D73" i="7" l="1"/>
  <c r="C79" i="7"/>
  <c r="D73" i="6"/>
  <c r="E51" i="7"/>
  <c r="F49" i="7"/>
  <c r="E56" i="1"/>
  <c r="F56" i="1" s="1"/>
  <c r="E59" i="1"/>
  <c r="E55" i="2"/>
  <c r="F55" i="2" s="1"/>
  <c r="E58" i="2"/>
  <c r="E49" i="4"/>
  <c r="F49" i="4" s="1"/>
  <c r="E44" i="6"/>
  <c r="C74" i="6" s="1"/>
  <c r="C78" i="6" l="1"/>
  <c r="D74" i="6"/>
  <c r="D79" i="7"/>
  <c r="C81" i="7"/>
  <c r="E57" i="2"/>
  <c r="E48" i="6"/>
  <c r="F44" i="6"/>
  <c r="E58" i="1"/>
  <c r="E50" i="4"/>
  <c r="F50" i="4" s="1"/>
  <c r="F51" i="7"/>
  <c r="E53" i="7"/>
  <c r="E59" i="2" l="1"/>
  <c r="F57" i="2"/>
  <c r="E60" i="1"/>
  <c r="F58" i="1"/>
  <c r="C83" i="7"/>
  <c r="C89" i="7" s="1"/>
  <c r="D81" i="7"/>
  <c r="D78" i="6"/>
  <c r="C79" i="6"/>
  <c r="E52" i="4"/>
  <c r="F52" i="4" s="1"/>
  <c r="C89" i="1"/>
  <c r="E49" i="6"/>
  <c r="F48" i="6"/>
  <c r="E58" i="7"/>
  <c r="F53" i="7"/>
  <c r="E55" i="7"/>
  <c r="C88" i="2"/>
  <c r="C81" i="6" l="1"/>
  <c r="D79" i="6"/>
  <c r="D83" i="7"/>
  <c r="C85" i="7"/>
  <c r="E51" i="6"/>
  <c r="F49" i="6"/>
  <c r="F55" i="7"/>
  <c r="E57" i="7"/>
  <c r="E54" i="4"/>
  <c r="F54" i="4" s="1"/>
  <c r="D85" i="7" l="1"/>
  <c r="C87" i="7"/>
  <c r="D87" i="7" s="1"/>
  <c r="C83" i="6"/>
  <c r="D81" i="6"/>
  <c r="F57" i="7"/>
  <c r="C88" i="7"/>
  <c r="E53" i="6"/>
  <c r="F51" i="6"/>
  <c r="D83" i="6" l="1"/>
  <c r="F53" i="6"/>
  <c r="E58" i="3" l="1"/>
  <c r="E54" i="6"/>
  <c r="C84" i="6" s="1"/>
  <c r="C89" i="6" s="1"/>
  <c r="E55" i="3"/>
  <c r="F55" i="3" s="1"/>
  <c r="E59" i="4"/>
  <c r="E56" i="4"/>
  <c r="F56" i="4" s="1"/>
  <c r="D84" i="6" l="1"/>
  <c r="C85" i="6"/>
  <c r="E58" i="4"/>
  <c r="E57" i="3"/>
  <c r="F54" i="6"/>
  <c r="E58" i="6"/>
  <c r="E55" i="6"/>
  <c r="F58" i="4" l="1"/>
  <c r="E60" i="4"/>
  <c r="F57" i="3"/>
  <c r="E59" i="3"/>
  <c r="C88" i="3"/>
  <c r="C87" i="6"/>
  <c r="D85" i="6"/>
  <c r="E57" i="6"/>
  <c r="F55" i="6"/>
  <c r="C89" i="4"/>
  <c r="C88" i="6" l="1"/>
  <c r="D87" i="6"/>
  <c r="F57" i="6"/>
  <c r="H37" i="3" l="1"/>
  <c r="H35" i="3"/>
  <c r="H36" i="3"/>
  <c r="H36" i="4"/>
  <c r="H35" i="2"/>
  <c r="G35" i="7"/>
  <c r="H35" i="7" l="1"/>
  <c r="H56" i="2"/>
  <c r="G35" i="6"/>
  <c r="H36" i="1"/>
  <c r="H51" i="1"/>
  <c r="H47" i="2"/>
  <c r="H52" i="3"/>
  <c r="H47" i="3"/>
  <c r="H37" i="1"/>
  <c r="H48" i="4"/>
  <c r="H55" i="1"/>
  <c r="H38" i="1"/>
  <c r="H57" i="4"/>
  <c r="G47" i="6" l="1"/>
  <c r="H47" i="6" s="1"/>
  <c r="G47" i="7"/>
  <c r="H47" i="7" s="1"/>
  <c r="H48" i="1"/>
  <c r="H35" i="6"/>
  <c r="G56" i="7"/>
  <c r="H56" i="7" s="1"/>
  <c r="H57" i="1"/>
  <c r="H50" i="3"/>
  <c r="H51" i="4"/>
  <c r="H54" i="3"/>
  <c r="H50" i="2"/>
  <c r="G50" i="7"/>
  <c r="H50" i="7" s="1"/>
  <c r="H43" i="1"/>
  <c r="H53" i="1"/>
  <c r="G50" i="6" l="1"/>
  <c r="H50" i="6" s="1"/>
  <c r="H42" i="3"/>
  <c r="H56" i="3" l="1"/>
  <c r="H52" i="2" l="1"/>
  <c r="G52" i="7"/>
  <c r="H52" i="7" s="1"/>
  <c r="H53" i="4" l="1"/>
  <c r="H54" i="2" l="1"/>
  <c r="G54" i="7"/>
  <c r="H54" i="7" s="1"/>
  <c r="H42" i="2" l="1"/>
  <c r="G42" i="7"/>
  <c r="H42" i="7" s="1"/>
  <c r="H38" i="4"/>
  <c r="H55" i="4" l="1"/>
  <c r="H43" i="4" l="1"/>
  <c r="H37" i="2"/>
  <c r="G37" i="6"/>
  <c r="H37" i="6" s="1"/>
  <c r="G37" i="7"/>
  <c r="H37" i="7" s="1"/>
  <c r="H37" i="4" l="1"/>
  <c r="H36" i="2"/>
  <c r="G36" i="6"/>
  <c r="G36" i="7"/>
  <c r="H36" i="7" l="1"/>
  <c r="H36" i="6"/>
  <c r="H47" i="4" l="1"/>
  <c r="H47" i="1"/>
  <c r="H46" i="3"/>
  <c r="G46" i="7" l="1"/>
  <c r="H46" i="7" s="1"/>
  <c r="H46" i="2"/>
  <c r="G46" i="6"/>
  <c r="H46" i="6" s="1"/>
  <c r="H44" i="2" l="1"/>
  <c r="H44" i="3"/>
  <c r="H38" i="2"/>
  <c r="G39" i="2"/>
  <c r="H45" i="2" l="1"/>
  <c r="H46" i="4"/>
  <c r="G48" i="2"/>
  <c r="H48" i="2" s="1"/>
  <c r="H39" i="2"/>
  <c r="G40" i="2"/>
  <c r="H45" i="3" l="1"/>
  <c r="G48" i="3"/>
  <c r="H48" i="3" s="1"/>
  <c r="H41" i="2"/>
  <c r="H40" i="2"/>
  <c r="G43" i="2" l="1"/>
  <c r="H46" i="1"/>
  <c r="G45" i="7"/>
  <c r="H45" i="7" s="1"/>
  <c r="G38" i="7"/>
  <c r="H39" i="1"/>
  <c r="G40" i="1"/>
  <c r="G41" i="7"/>
  <c r="H41" i="7" s="1"/>
  <c r="H42" i="1"/>
  <c r="H40" i="1" l="1"/>
  <c r="G41" i="1"/>
  <c r="H38" i="7"/>
  <c r="G39" i="7"/>
  <c r="G49" i="1"/>
  <c r="H49" i="1" s="1"/>
  <c r="H45" i="1"/>
  <c r="G44" i="7"/>
  <c r="G49" i="2"/>
  <c r="H43" i="2"/>
  <c r="H44" i="7" l="1"/>
  <c r="G48" i="7"/>
  <c r="H48" i="7" s="1"/>
  <c r="G44" i="1"/>
  <c r="H41" i="1"/>
  <c r="H39" i="7"/>
  <c r="G40" i="7"/>
  <c r="G51" i="2"/>
  <c r="H49" i="2"/>
  <c r="H40" i="7" l="1"/>
  <c r="G43" i="7"/>
  <c r="G53" i="2"/>
  <c r="H51" i="2"/>
  <c r="G50" i="1"/>
  <c r="H44" i="1"/>
  <c r="G52" i="1" l="1"/>
  <c r="H50" i="1"/>
  <c r="G49" i="7"/>
  <c r="H43" i="7"/>
  <c r="G55" i="2"/>
  <c r="H53" i="2"/>
  <c r="G58" i="2"/>
  <c r="G57" i="2" l="1"/>
  <c r="G59" i="2" s="1"/>
  <c r="H55" i="2"/>
  <c r="H49" i="7"/>
  <c r="G51" i="7"/>
  <c r="G54" i="1"/>
  <c r="H52" i="1"/>
  <c r="H57" i="2" l="1"/>
  <c r="G56" i="1"/>
  <c r="H54" i="1"/>
  <c r="G59" i="1"/>
  <c r="H51" i="7"/>
  <c r="G53" i="7"/>
  <c r="G58" i="7" l="1"/>
  <c r="H53" i="7"/>
  <c r="G55" i="7"/>
  <c r="G58" i="1"/>
  <c r="G60" i="1" s="1"/>
  <c r="H56" i="1"/>
  <c r="H58" i="1" l="1"/>
  <c r="G57" i="7"/>
  <c r="H55" i="7"/>
  <c r="H57" i="7" l="1"/>
  <c r="G59" i="7"/>
  <c r="G49" i="4" l="1"/>
  <c r="H49" i="4" s="1"/>
  <c r="H45" i="4"/>
  <c r="G44" i="6"/>
  <c r="H44" i="6" l="1"/>
  <c r="G52" i="6" l="1"/>
  <c r="H52" i="6" s="1"/>
  <c r="G42" i="6" l="1"/>
  <c r="H42" i="6" s="1"/>
  <c r="G48" i="5" l="1"/>
  <c r="G45" i="6"/>
  <c r="H45" i="6" l="1"/>
  <c r="G48" i="6"/>
  <c r="H48" i="6" l="1"/>
  <c r="G54" i="6" l="1"/>
  <c r="H54" i="6" l="1"/>
  <c r="G56" i="6" l="1"/>
  <c r="H56" i="6" s="1"/>
  <c r="G39" i="5" l="1"/>
  <c r="G40" i="5" s="1"/>
  <c r="H41" i="3" l="1"/>
  <c r="G43" i="5"/>
  <c r="G49" i="5" s="1"/>
  <c r="G51" i="5" l="1"/>
  <c r="G53" i="5" s="1"/>
  <c r="J49" i="5"/>
  <c r="H38" i="3"/>
  <c r="G39" i="3"/>
  <c r="H39" i="3" l="1"/>
  <c r="G40" i="3"/>
  <c r="G55" i="5"/>
  <c r="G57" i="5" s="1"/>
  <c r="G58" i="5"/>
  <c r="G43" i="3" l="1"/>
  <c r="H40" i="3"/>
  <c r="G49" i="3" l="1"/>
  <c r="H43" i="3"/>
  <c r="G51" i="3" l="1"/>
  <c r="H49" i="3"/>
  <c r="G53" i="3" l="1"/>
  <c r="H51" i="3"/>
  <c r="G55" i="3" l="1"/>
  <c r="H53" i="3"/>
  <c r="G58" i="3"/>
  <c r="G57" i="3" l="1"/>
  <c r="G59" i="3" s="1"/>
  <c r="H55" i="3"/>
  <c r="H57" i="3" l="1"/>
  <c r="H42" i="4" l="1"/>
  <c r="G41" i="6"/>
  <c r="H41" i="6" s="1"/>
  <c r="H39" i="4" l="1"/>
  <c r="G40" i="4"/>
  <c r="G38" i="6"/>
  <c r="H38" i="6" l="1"/>
  <c r="G39" i="6"/>
  <c r="H40" i="4"/>
  <c r="G41" i="4"/>
  <c r="G44" i="4" l="1"/>
  <c r="H41" i="4"/>
  <c r="H39" i="6"/>
  <c r="G40" i="6"/>
  <c r="G43" i="6" l="1"/>
  <c r="H40" i="6"/>
  <c r="G50" i="4"/>
  <c r="H44" i="4"/>
  <c r="G52" i="4" l="1"/>
  <c r="H50" i="4"/>
  <c r="H43" i="6"/>
  <c r="G49" i="6"/>
  <c r="G51" i="6" l="1"/>
  <c r="H49" i="6"/>
  <c r="G54" i="4"/>
  <c r="H52" i="4"/>
  <c r="G56" i="4" l="1"/>
  <c r="H54" i="4"/>
  <c r="G59" i="4"/>
  <c r="G53" i="6"/>
  <c r="H51" i="6"/>
  <c r="G55" i="6" l="1"/>
  <c r="H53" i="6"/>
  <c r="G58" i="6"/>
  <c r="G58" i="4"/>
  <c r="G60" i="4" s="1"/>
  <c r="H56" i="4"/>
  <c r="H58" i="4" l="1"/>
  <c r="G57" i="6"/>
  <c r="H55" i="6"/>
  <c r="H57" i="6" l="1"/>
  <c r="E80" i="5" l="1"/>
  <c r="E81" i="4"/>
  <c r="E80" i="3"/>
  <c r="E80" i="2"/>
  <c r="F80" i="2" s="1"/>
  <c r="E81" i="1"/>
  <c r="E80" i="7" l="1"/>
  <c r="F80" i="7" s="1"/>
  <c r="E80" i="6"/>
  <c r="F81" i="1"/>
  <c r="G59" i="6" l="1"/>
  <c r="G80" i="5" l="1"/>
  <c r="G77" i="5"/>
  <c r="G84" i="3" l="1"/>
  <c r="G59" i="5" l="1"/>
  <c r="E65" i="3" l="1"/>
  <c r="F65" i="3" l="1"/>
  <c r="F80" i="3"/>
  <c r="E66" i="4"/>
  <c r="F66" i="4" l="1"/>
  <c r="F81" i="4"/>
  <c r="E65" i="6"/>
  <c r="F65" i="6" l="1"/>
  <c r="F80" i="6"/>
  <c r="E66" i="2" l="1"/>
  <c r="F66" i="2" l="1"/>
  <c r="E74" i="2" l="1"/>
  <c r="F74" i="2" s="1"/>
  <c r="E66" i="5"/>
  <c r="E69" i="5" s="1"/>
  <c r="E70" i="5" s="1"/>
  <c r="E73" i="5" s="1"/>
  <c r="E87" i="1"/>
  <c r="E74" i="3"/>
  <c r="F74" i="3" s="1"/>
  <c r="E68" i="3" l="1"/>
  <c r="F68" i="3" s="1"/>
  <c r="E72" i="3"/>
  <c r="F72" i="3" s="1"/>
  <c r="E71" i="2"/>
  <c r="F71" i="2" s="1"/>
  <c r="E68" i="2"/>
  <c r="F68" i="2" s="1"/>
  <c r="E77" i="4"/>
  <c r="F87" i="1"/>
  <c r="E82" i="3"/>
  <c r="F82" i="3" s="1"/>
  <c r="E78" i="4"/>
  <c r="F78" i="4" s="1"/>
  <c r="E75" i="4"/>
  <c r="F75" i="4" s="1"/>
  <c r="E73" i="1"/>
  <c r="E69" i="1"/>
  <c r="E67" i="2"/>
  <c r="F67" i="2" l="1"/>
  <c r="E69" i="2"/>
  <c r="E69" i="4"/>
  <c r="F69" i="4" s="1"/>
  <c r="E68" i="7"/>
  <c r="F68" i="7" s="1"/>
  <c r="E68" i="6"/>
  <c r="F68" i="6" s="1"/>
  <c r="F69" i="1"/>
  <c r="F73" i="1"/>
  <c r="E72" i="4"/>
  <c r="F72" i="4" s="1"/>
  <c r="E73" i="4"/>
  <c r="F73" i="4" s="1"/>
  <c r="E71" i="3"/>
  <c r="F71" i="3" s="1"/>
  <c r="E72" i="2"/>
  <c r="F72" i="2" s="1"/>
  <c r="E68" i="4"/>
  <c r="F68" i="4" s="1"/>
  <c r="E76" i="4"/>
  <c r="F76" i="4" s="1"/>
  <c r="E67" i="3"/>
  <c r="F67" i="3" s="1"/>
  <c r="E84" i="3"/>
  <c r="E76" i="3"/>
  <c r="E82" i="5"/>
  <c r="E87" i="4"/>
  <c r="F87" i="4" s="1"/>
  <c r="E77" i="3"/>
  <c r="F77" i="3" s="1"/>
  <c r="E83" i="4"/>
  <c r="F83" i="4" s="1"/>
  <c r="E85" i="4"/>
  <c r="E86" i="3"/>
  <c r="F86" i="3" s="1"/>
  <c r="E77" i="2"/>
  <c r="F77" i="2" s="1"/>
  <c r="E77" i="5"/>
  <c r="E86" i="2"/>
  <c r="F77" i="4"/>
  <c r="E76" i="2"/>
  <c r="E84" i="2"/>
  <c r="E84" i="5"/>
  <c r="E83" i="1"/>
  <c r="E75" i="1"/>
  <c r="E78" i="1"/>
  <c r="E75" i="2"/>
  <c r="F75" i="2" s="1"/>
  <c r="E67" i="4"/>
  <c r="E72" i="1"/>
  <c r="E85" i="1"/>
  <c r="E66" i="3"/>
  <c r="E75" i="3"/>
  <c r="F75" i="3" s="1"/>
  <c r="E67" i="1"/>
  <c r="E77" i="1"/>
  <c r="E68" i="1"/>
  <c r="E72" i="7" l="1"/>
  <c r="F72" i="7" s="1"/>
  <c r="F84" i="3"/>
  <c r="F84" i="2"/>
  <c r="F85" i="4"/>
  <c r="E79" i="4"/>
  <c r="F79" i="4" s="1"/>
  <c r="E66" i="7"/>
  <c r="E70" i="1"/>
  <c r="E66" i="6"/>
  <c r="F67" i="1"/>
  <c r="E71" i="7"/>
  <c r="F71" i="7" s="1"/>
  <c r="E71" i="6"/>
  <c r="F71" i="6" s="1"/>
  <c r="F72" i="1"/>
  <c r="E69" i="3"/>
  <c r="F66" i="3"/>
  <c r="E70" i="4"/>
  <c r="F67" i="4"/>
  <c r="E74" i="7"/>
  <c r="F74" i="7" s="1"/>
  <c r="E74" i="6"/>
  <c r="F74" i="6" s="1"/>
  <c r="F75" i="1"/>
  <c r="E70" i="2"/>
  <c r="F69" i="2"/>
  <c r="E67" i="7"/>
  <c r="F67" i="7" s="1"/>
  <c r="E67" i="6"/>
  <c r="F67" i="6" s="1"/>
  <c r="F68" i="1"/>
  <c r="E72" i="6"/>
  <c r="F72" i="6" s="1"/>
  <c r="E82" i="2"/>
  <c r="F82" i="2" s="1"/>
  <c r="F86" i="2"/>
  <c r="E86" i="7"/>
  <c r="F86" i="7" s="1"/>
  <c r="E86" i="5"/>
  <c r="E86" i="6" s="1"/>
  <c r="F86" i="6" s="1"/>
  <c r="E77" i="6"/>
  <c r="F77" i="6" s="1"/>
  <c r="E77" i="7"/>
  <c r="F77" i="7" s="1"/>
  <c r="F78" i="1"/>
  <c r="E76" i="5"/>
  <c r="E78" i="3"/>
  <c r="F76" i="3"/>
  <c r="E84" i="7"/>
  <c r="E84" i="6"/>
  <c r="F85" i="1"/>
  <c r="F83" i="1"/>
  <c r="E78" i="2"/>
  <c r="F76" i="2"/>
  <c r="E76" i="7"/>
  <c r="F77" i="1"/>
  <c r="E75" i="5"/>
  <c r="F84" i="6" l="1"/>
  <c r="E82" i="7"/>
  <c r="F82" i="7" s="1"/>
  <c r="F84" i="7"/>
  <c r="F69" i="3"/>
  <c r="E70" i="3"/>
  <c r="E73" i="2"/>
  <c r="F73" i="2" s="1"/>
  <c r="F70" i="2"/>
  <c r="E69" i="6"/>
  <c r="F66" i="6"/>
  <c r="F70" i="4"/>
  <c r="E71" i="4"/>
  <c r="E71" i="1"/>
  <c r="F70" i="1"/>
  <c r="E78" i="5"/>
  <c r="E79" i="5" s="1"/>
  <c r="E81" i="5" s="1"/>
  <c r="E83" i="5" s="1"/>
  <c r="E69" i="7"/>
  <c r="F66" i="7"/>
  <c r="F76" i="7"/>
  <c r="F78" i="2"/>
  <c r="F78" i="3"/>
  <c r="E82" i="6"/>
  <c r="F82" i="6" s="1"/>
  <c r="E76" i="6"/>
  <c r="E76" i="1"/>
  <c r="E79" i="2" l="1"/>
  <c r="E81" i="2" s="1"/>
  <c r="E85" i="5"/>
  <c r="E87" i="5" s="1"/>
  <c r="E89" i="5"/>
  <c r="E74" i="4"/>
  <c r="F71" i="4"/>
  <c r="E75" i="7"/>
  <c r="E75" i="6"/>
  <c r="F75" i="6" s="1"/>
  <c r="F76" i="1"/>
  <c r="E79" i="1"/>
  <c r="F79" i="1" s="1"/>
  <c r="F69" i="6"/>
  <c r="E70" i="6"/>
  <c r="F69" i="7"/>
  <c r="E70" i="7"/>
  <c r="E73" i="3"/>
  <c r="F70" i="3"/>
  <c r="E74" i="1"/>
  <c r="F71" i="1"/>
  <c r="F76" i="6"/>
  <c r="F79" i="2" l="1"/>
  <c r="E78" i="6"/>
  <c r="F78" i="6" s="1"/>
  <c r="E73" i="6"/>
  <c r="F73" i="6" s="1"/>
  <c r="F70" i="6"/>
  <c r="F74" i="1"/>
  <c r="E80" i="1"/>
  <c r="F73" i="3"/>
  <c r="E79" i="3"/>
  <c r="F75" i="7"/>
  <c r="E78" i="7"/>
  <c r="F78" i="7" s="1"/>
  <c r="E73" i="7"/>
  <c r="F70" i="7"/>
  <c r="F74" i="4"/>
  <c r="E80" i="4"/>
  <c r="E83" i="2"/>
  <c r="E89" i="2" s="1"/>
  <c r="F81" i="2"/>
  <c r="E79" i="6" l="1"/>
  <c r="E81" i="6" s="1"/>
  <c r="F80" i="4"/>
  <c r="E82" i="4"/>
  <c r="E82" i="1"/>
  <c r="F80" i="1"/>
  <c r="E81" i="3"/>
  <c r="F79" i="3"/>
  <c r="F73" i="7"/>
  <c r="E79" i="7"/>
  <c r="E85" i="2"/>
  <c r="F83" i="2"/>
  <c r="F79" i="6" l="1"/>
  <c r="F79" i="7"/>
  <c r="E81" i="7"/>
  <c r="E83" i="3"/>
  <c r="E89" i="3" s="1"/>
  <c r="F81" i="3"/>
  <c r="E84" i="1"/>
  <c r="E90" i="1" s="1"/>
  <c r="F82" i="1"/>
  <c r="E84" i="4"/>
  <c r="E90" i="4" s="1"/>
  <c r="F82" i="4"/>
  <c r="E87" i="2"/>
  <c r="F85" i="2"/>
  <c r="E83" i="6"/>
  <c r="E89" i="6" s="1"/>
  <c r="F81" i="6"/>
  <c r="E86" i="1" l="1"/>
  <c r="F84" i="1"/>
  <c r="F84" i="4"/>
  <c r="E86" i="4"/>
  <c r="E85" i="3"/>
  <c r="F83" i="3"/>
  <c r="F81" i="7"/>
  <c r="E83" i="7"/>
  <c r="E89" i="7" s="1"/>
  <c r="E85" i="6"/>
  <c r="F83" i="6"/>
  <c r="F87" i="2"/>
  <c r="E88" i="2"/>
  <c r="F83" i="7" l="1"/>
  <c r="E85" i="7"/>
  <c r="E87" i="3"/>
  <c r="F87" i="3" s="1"/>
  <c r="F85" i="3"/>
  <c r="E88" i="4"/>
  <c r="F88" i="4" s="1"/>
  <c r="F86" i="4"/>
  <c r="E88" i="1"/>
  <c r="F88" i="1" s="1"/>
  <c r="F86" i="1"/>
  <c r="E87" i="6"/>
  <c r="F87" i="6" s="1"/>
  <c r="F85" i="6"/>
  <c r="E89" i="4" l="1"/>
  <c r="E87" i="7"/>
  <c r="F85" i="7"/>
  <c r="E88" i="3"/>
  <c r="E59" i="5"/>
  <c r="F87" i="7" l="1"/>
  <c r="E88" i="7"/>
  <c r="E59" i="6" l="1"/>
  <c r="G67" i="5" l="1"/>
  <c r="G84" i="5" l="1"/>
  <c r="G86" i="5" l="1"/>
  <c r="G82" i="5" l="1"/>
  <c r="G68" i="5" l="1"/>
  <c r="G74" i="5" l="1"/>
  <c r="G66" i="5" l="1"/>
  <c r="G69" i="5" s="1"/>
  <c r="G70" i="5" s="1"/>
  <c r="G72" i="5" l="1"/>
  <c r="G71" i="5" l="1"/>
  <c r="G73" i="5" s="1"/>
  <c r="G65" i="2" l="1"/>
  <c r="G66" i="4"/>
  <c r="G66" i="3"/>
  <c r="G67" i="3"/>
  <c r="G67" i="2"/>
  <c r="H67" i="2" s="1"/>
  <c r="G67" i="4"/>
  <c r="G65" i="3"/>
  <c r="G66" i="2"/>
  <c r="G75" i="3"/>
  <c r="H67" i="3" l="1"/>
  <c r="H75" i="3"/>
  <c r="G68" i="4"/>
  <c r="H68" i="4" s="1"/>
  <c r="G68" i="2"/>
  <c r="H68" i="2" s="1"/>
  <c r="H66" i="3"/>
  <c r="G69" i="2"/>
  <c r="H69" i="2" s="1"/>
  <c r="H66" i="2"/>
  <c r="H67" i="4"/>
  <c r="H66" i="4"/>
  <c r="H65" i="3"/>
  <c r="H84" i="3"/>
  <c r="H65" i="2"/>
  <c r="G75" i="1"/>
  <c r="G68" i="1"/>
  <c r="G69" i="1"/>
  <c r="G76" i="1"/>
  <c r="G66" i="1"/>
  <c r="G67" i="1"/>
  <c r="G69" i="4" l="1"/>
  <c r="G68" i="7"/>
  <c r="H69" i="1"/>
  <c r="G76" i="4"/>
  <c r="H76" i="4" s="1"/>
  <c r="G66" i="7"/>
  <c r="G70" i="1"/>
  <c r="H70" i="1" s="1"/>
  <c r="G66" i="6"/>
  <c r="H67" i="1"/>
  <c r="H76" i="1"/>
  <c r="H75" i="1"/>
  <c r="G68" i="3"/>
  <c r="G68" i="6" s="1"/>
  <c r="G67" i="7"/>
  <c r="G67" i="6"/>
  <c r="H68" i="1"/>
  <c r="G65" i="7"/>
  <c r="G65" i="6"/>
  <c r="H66" i="1"/>
  <c r="G70" i="2"/>
  <c r="G76" i="5"/>
  <c r="G87" i="1"/>
  <c r="G73" i="1"/>
  <c r="G77" i="1"/>
  <c r="G72" i="1"/>
  <c r="G85" i="1"/>
  <c r="G74" i="2"/>
  <c r="H74" i="2" s="1"/>
  <c r="G75" i="4"/>
  <c r="H75" i="4" s="1"/>
  <c r="G78" i="1"/>
  <c r="G83" i="1"/>
  <c r="H68" i="6" l="1"/>
  <c r="G71" i="1"/>
  <c r="G73" i="4"/>
  <c r="H73" i="4" s="1"/>
  <c r="G71" i="2"/>
  <c r="H71" i="2" s="1"/>
  <c r="H65" i="6"/>
  <c r="G74" i="7"/>
  <c r="H74" i="7" s="1"/>
  <c r="G69" i="7"/>
  <c r="H69" i="7" s="1"/>
  <c r="H66" i="7"/>
  <c r="G72" i="4"/>
  <c r="H72" i="4" s="1"/>
  <c r="H72" i="1"/>
  <c r="G75" i="5"/>
  <c r="G78" i="5" s="1"/>
  <c r="G79" i="5" s="1"/>
  <c r="G81" i="5" s="1"/>
  <c r="G83" i="5" s="1"/>
  <c r="H70" i="2"/>
  <c r="H67" i="6"/>
  <c r="H73" i="1"/>
  <c r="G75" i="2"/>
  <c r="G72" i="2"/>
  <c r="H72" i="2" s="1"/>
  <c r="H67" i="7"/>
  <c r="G72" i="3"/>
  <c r="H72" i="3" s="1"/>
  <c r="H68" i="3"/>
  <c r="G69" i="3"/>
  <c r="H68" i="7"/>
  <c r="G74" i="3"/>
  <c r="G69" i="6"/>
  <c r="H69" i="6" s="1"/>
  <c r="H66" i="6"/>
  <c r="H69" i="4"/>
  <c r="G70" i="4"/>
  <c r="H65" i="7"/>
  <c r="G71" i="3"/>
  <c r="H71" i="3" s="1"/>
  <c r="G74" i="1"/>
  <c r="H74" i="1" s="1"/>
  <c r="H71" i="1"/>
  <c r="H87" i="1"/>
  <c r="H78" i="1"/>
  <c r="G83" i="4"/>
  <c r="H83" i="4" s="1"/>
  <c r="G86" i="3"/>
  <c r="H86" i="3" s="1"/>
  <c r="G76" i="3"/>
  <c r="G87" i="4"/>
  <c r="H87" i="4" s="1"/>
  <c r="G79" i="1"/>
  <c r="H77" i="1"/>
  <c r="H85" i="1"/>
  <c r="G85" i="4"/>
  <c r="G84" i="2"/>
  <c r="G76" i="2"/>
  <c r="G76" i="7" s="1"/>
  <c r="G86" i="2"/>
  <c r="H86" i="2" s="1"/>
  <c r="G77" i="4"/>
  <c r="G82" i="3"/>
  <c r="H82" i="3" s="1"/>
  <c r="G77" i="3"/>
  <c r="H77" i="3" s="1"/>
  <c r="G77" i="2"/>
  <c r="H77" i="2" s="1"/>
  <c r="G78" i="4"/>
  <c r="H78" i="4" s="1"/>
  <c r="H83" i="1"/>
  <c r="G82" i="2"/>
  <c r="H82" i="2" s="1"/>
  <c r="G81" i="1"/>
  <c r="G70" i="7" l="1"/>
  <c r="H84" i="2"/>
  <c r="H85" i="4"/>
  <c r="G71" i="7"/>
  <c r="H71" i="7" s="1"/>
  <c r="G85" i="5"/>
  <c r="G87" i="5" s="1"/>
  <c r="G89" i="5"/>
  <c r="G72" i="7"/>
  <c r="H72" i="7" s="1"/>
  <c r="G72" i="6"/>
  <c r="H72" i="6" s="1"/>
  <c r="G70" i="6"/>
  <c r="H74" i="3"/>
  <c r="G74" i="6"/>
  <c r="H74" i="6" s="1"/>
  <c r="G71" i="6"/>
  <c r="H71" i="6" s="1"/>
  <c r="H70" i="7"/>
  <c r="H70" i="4"/>
  <c r="G71" i="4"/>
  <c r="H69" i="3"/>
  <c r="G70" i="3"/>
  <c r="G73" i="2"/>
  <c r="H73" i="2" s="1"/>
  <c r="H75" i="2"/>
  <c r="G75" i="7"/>
  <c r="H75" i="7" s="1"/>
  <c r="G75" i="6"/>
  <c r="H75" i="6" s="1"/>
  <c r="G79" i="4"/>
  <c r="H77" i="4"/>
  <c r="G76" i="6"/>
  <c r="H81" i="1"/>
  <c r="H76" i="7"/>
  <c r="G81" i="4"/>
  <c r="H81" i="4" s="1"/>
  <c r="G80" i="2"/>
  <c r="H80" i="2" s="1"/>
  <c r="G77" i="6"/>
  <c r="H77" i="6" s="1"/>
  <c r="G78" i="2"/>
  <c r="H76" i="2"/>
  <c r="G84" i="6"/>
  <c r="G78" i="3"/>
  <c r="H76" i="3"/>
  <c r="G77" i="7"/>
  <c r="H77" i="7" s="1"/>
  <c r="G84" i="7"/>
  <c r="G82" i="6"/>
  <c r="H82" i="6" s="1"/>
  <c r="G86" i="6"/>
  <c r="H86" i="6" s="1"/>
  <c r="G80" i="3"/>
  <c r="H80" i="3" s="1"/>
  <c r="G82" i="7"/>
  <c r="H82" i="7" s="1"/>
  <c r="G80" i="1"/>
  <c r="H79" i="1"/>
  <c r="G86" i="7"/>
  <c r="H86" i="7" s="1"/>
  <c r="G73" i="7" l="1"/>
  <c r="H73" i="7" s="1"/>
  <c r="H84" i="6"/>
  <c r="H84" i="7"/>
  <c r="G78" i="7"/>
  <c r="G73" i="3"/>
  <c r="H73" i="3" s="1"/>
  <c r="H70" i="3"/>
  <c r="G73" i="6"/>
  <c r="H73" i="6" s="1"/>
  <c r="H70" i="6"/>
  <c r="G74" i="4"/>
  <c r="H74" i="4" s="1"/>
  <c r="H71" i="4"/>
  <c r="G79" i="2"/>
  <c r="H78" i="2"/>
  <c r="H78" i="7"/>
  <c r="G79" i="7"/>
  <c r="G80" i="6"/>
  <c r="H80" i="6" s="1"/>
  <c r="G80" i="7"/>
  <c r="H80" i="7" s="1"/>
  <c r="G82" i="1"/>
  <c r="H80" i="1"/>
  <c r="G78" i="6"/>
  <c r="H76" i="6"/>
  <c r="H78" i="3"/>
  <c r="H79" i="4"/>
  <c r="G79" i="3" l="1"/>
  <c r="G80" i="4"/>
  <c r="G82" i="4" s="1"/>
  <c r="G84" i="1"/>
  <c r="G90" i="1" s="1"/>
  <c r="H82" i="1"/>
  <c r="G81" i="7"/>
  <c r="H79" i="7"/>
  <c r="G81" i="3"/>
  <c r="H79" i="3"/>
  <c r="G79" i="6"/>
  <c r="H78" i="6"/>
  <c r="G81" i="2"/>
  <c r="H79" i="2"/>
  <c r="H80" i="4" l="1"/>
  <c r="G83" i="7"/>
  <c r="G89" i="7" s="1"/>
  <c r="H81" i="7"/>
  <c r="G83" i="3"/>
  <c r="G89" i="3" s="1"/>
  <c r="H81" i="3"/>
  <c r="G83" i="2"/>
  <c r="G89" i="2" s="1"/>
  <c r="H81" i="2"/>
  <c r="G84" i="4"/>
  <c r="G90" i="4" s="1"/>
  <c r="H82" i="4"/>
  <c r="G81" i="6"/>
  <c r="H79" i="6"/>
  <c r="G86" i="1"/>
  <c r="H84" i="1"/>
  <c r="G86" i="4" l="1"/>
  <c r="H84" i="4"/>
  <c r="G85" i="2"/>
  <c r="H83" i="2"/>
  <c r="G88" i="1"/>
  <c r="H86" i="1"/>
  <c r="G85" i="3"/>
  <c r="H83" i="3"/>
  <c r="G83" i="6"/>
  <c r="G89" i="6" s="1"/>
  <c r="H81" i="6"/>
  <c r="G85" i="7"/>
  <c r="H83" i="7"/>
  <c r="G89" i="1" l="1"/>
  <c r="H88" i="1"/>
  <c r="G87" i="3"/>
  <c r="H85" i="3"/>
  <c r="G87" i="7"/>
  <c r="H85" i="7"/>
  <c r="G87" i="2"/>
  <c r="H85" i="2"/>
  <c r="G85" i="6"/>
  <c r="H83" i="6"/>
  <c r="G88" i="4"/>
  <c r="H86" i="4"/>
  <c r="H87" i="2" l="1"/>
  <c r="G88" i="2"/>
  <c r="G88" i="7"/>
  <c r="H87" i="7"/>
  <c r="G89" i="4"/>
  <c r="H88" i="4"/>
  <c r="H87" i="3"/>
  <c r="G88" i="3"/>
  <c r="G87" i="6"/>
  <c r="H85" i="6"/>
  <c r="G88" i="6" l="1"/>
  <c r="H87" i="6"/>
</calcChain>
</file>

<file path=xl/sharedStrings.xml><?xml version="1.0" encoding="utf-8"?>
<sst xmlns="http://schemas.openxmlformats.org/spreadsheetml/2006/main" count="684" uniqueCount="47">
  <si>
    <t>Description</t>
  </si>
  <si>
    <t>Sales and services</t>
  </si>
  <si>
    <t>Rawmaterial consumed</t>
  </si>
  <si>
    <t>Direct labor</t>
  </si>
  <si>
    <t>Manufacuring overhead</t>
  </si>
  <si>
    <t>Cost of sales and services</t>
  </si>
  <si>
    <t>Gross profit</t>
  </si>
  <si>
    <t>Other income</t>
  </si>
  <si>
    <t>Interest income</t>
  </si>
  <si>
    <t>Profit before expense</t>
  </si>
  <si>
    <t>Selling expenses</t>
  </si>
  <si>
    <t>Administrative expenses</t>
  </si>
  <si>
    <t>Directors' remuneration</t>
  </si>
  <si>
    <t>Other expenses</t>
  </si>
  <si>
    <t>Total Selling &amp; Admin expenses</t>
  </si>
  <si>
    <t xml:space="preserve">Operating profit </t>
  </si>
  <si>
    <t xml:space="preserve">Share of net profit (loss) of  subsidiaries </t>
  </si>
  <si>
    <t>Profit before interest and tax</t>
  </si>
  <si>
    <t>Interest expenses</t>
  </si>
  <si>
    <t>Profit before tax</t>
  </si>
  <si>
    <t>Income tax</t>
  </si>
  <si>
    <t>Profit before minority interests</t>
  </si>
  <si>
    <t>(Profit) attributable to minority interest</t>
  </si>
  <si>
    <t>Net profit for the period</t>
  </si>
  <si>
    <t>AUTO (PIPE)</t>
  </si>
  <si>
    <t>%</t>
  </si>
  <si>
    <t>Q2'21</t>
  </si>
  <si>
    <t>AUTO (PLS)</t>
  </si>
  <si>
    <t>OEM</t>
  </si>
  <si>
    <t>PART</t>
  </si>
  <si>
    <t>OTHER</t>
  </si>
  <si>
    <t>Total</t>
  </si>
  <si>
    <t>Q3'21</t>
  </si>
  <si>
    <t>งบเล่ม Q2 20</t>
  </si>
  <si>
    <t>other</t>
  </si>
  <si>
    <t>Q4'21</t>
  </si>
  <si>
    <t>Q1'22</t>
  </si>
  <si>
    <t>Q2'22</t>
  </si>
  <si>
    <t>Q3'22</t>
  </si>
  <si>
    <t>Q4'22</t>
  </si>
  <si>
    <t>Tax Rate</t>
  </si>
  <si>
    <t>AUTO</t>
  </si>
  <si>
    <t>Q1'21</t>
  </si>
  <si>
    <t>เช็ค</t>
  </si>
  <si>
    <t>SCAN เงินชดเชย Geelong 35 MB</t>
  </si>
  <si>
    <t xml:space="preserve">Q3 ขาดทุนจากอัตราแลกเปลี่ยน 46 MB  Q4 กำไรจากอัตราแลกเปลี่ยน 44 </t>
  </si>
  <si>
    <t xml:space="preserve">เงินชดเชย 
GL : 31MB, 
FGT : 6 MB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</si>
</sst>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\-??_-;_-@_-"/>
    <numFmt numFmtId="165" formatCode="_-* #,##0_-;\-* #,##0_-;_-* \-??_-;_-@_-"/>
    <numFmt numFmtId="166" formatCode="#,##0;\(#,##0\)"/>
    <numFmt numFmtId="167" formatCode="_-* #,##0.0_-;\-* #,##0.0_-;_-* \-??_-;_-@_-"/>
    <numFmt numFmtId="168" formatCode="#,##0;[Red]\(#,##0\)"/>
    <numFmt numFmtId="169" formatCode="#,##0.0;[Red]\(#,##0.0\)"/>
    <numFmt numFmtId="170" formatCode="_(* #,##0_);_(* \(#,##0\);_(* &quot;-&quot;??_);_(@_)"/>
    <numFmt numFmtId="171" formatCode="#,##0.00000000_ ;\-#,##0.000000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ngsana New"/>
      <family val="1"/>
    </font>
    <font>
      <b/>
      <sz val="10"/>
      <name val="Tahoma"/>
      <family val="2"/>
    </font>
    <font>
      <sz val="10"/>
      <color indexed="10"/>
      <name val="Tahoma"/>
      <family val="2"/>
    </font>
    <font>
      <sz val="14"/>
      <name val="Cordia New"/>
      <family val="2"/>
    </font>
    <font>
      <sz val="10"/>
      <name val="Tahoma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FF99"/>
        <bgColor indexed="27"/>
      </patternFill>
    </fill>
    <fill>
      <patternFill patternType="solid">
        <fgColor rgb="FF99FF99"/>
        <bgColor indexed="29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rgb="FFFFFF00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5" fontId="3" fillId="0" borderId="1" xfId="1" applyNumberFormat="1" applyFont="1" applyFill="1" applyBorder="1" applyAlignment="1" applyProtection="1">
      <alignment horizontal="justify" vertical="center"/>
    </xf>
    <xf numFmtId="165" fontId="3" fillId="0" borderId="2" xfId="1" applyNumberFormat="1" applyFont="1" applyFill="1" applyBorder="1" applyAlignment="1" applyProtection="1">
      <alignment horizontal="justify" vertical="center"/>
    </xf>
    <xf numFmtId="165" fontId="4" fillId="0" borderId="3" xfId="1" applyNumberFormat="1" applyFont="1" applyFill="1" applyBorder="1" applyAlignment="1" applyProtection="1">
      <alignment horizontal="justify" vertical="center"/>
    </xf>
    <xf numFmtId="166" fontId="3" fillId="0" borderId="4" xfId="2" applyNumberFormat="1" applyFont="1" applyBorder="1" applyAlignment="1">
      <alignment vertical="center"/>
    </xf>
    <xf numFmtId="166" fontId="6" fillId="0" borderId="4" xfId="2" applyNumberFormat="1" applyFont="1" applyBorder="1" applyAlignment="1">
      <alignment vertical="center"/>
    </xf>
    <xf numFmtId="166" fontId="6" fillId="0" borderId="5" xfId="2" applyNumberFormat="1" applyFont="1" applyBorder="1" applyAlignment="1">
      <alignment vertical="center"/>
    </xf>
    <xf numFmtId="166" fontId="3" fillId="0" borderId="6" xfId="2" applyNumberFormat="1" applyFont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166" fontId="6" fillId="0" borderId="7" xfId="2" applyNumberFormat="1" applyFont="1" applyBorder="1" applyAlignment="1">
      <alignment vertical="center"/>
    </xf>
    <xf numFmtId="166" fontId="3" fillId="0" borderId="6" xfId="2" applyNumberFormat="1" applyFont="1" applyBorder="1" applyAlignment="1">
      <alignment horizontal="left" vertical="center"/>
    </xf>
    <xf numFmtId="166" fontId="3" fillId="0" borderId="8" xfId="2" applyNumberFormat="1" applyFont="1" applyBorder="1" applyAlignment="1">
      <alignment vertical="center"/>
    </xf>
    <xf numFmtId="168" fontId="4" fillId="0" borderId="11" xfId="3" applyNumberFormat="1" applyFont="1" applyFill="1" applyBorder="1" applyAlignment="1" applyProtection="1">
      <alignment horizontal="center" vertical="center"/>
    </xf>
    <xf numFmtId="169" fontId="3" fillId="0" borderId="14" xfId="3" applyNumberFormat="1" applyFont="1" applyFill="1" applyBorder="1" applyAlignment="1" applyProtection="1">
      <alignment horizontal="center" vertical="center"/>
    </xf>
    <xf numFmtId="9" fontId="4" fillId="0" borderId="20" xfId="4" applyFont="1" applyFill="1" applyBorder="1" applyAlignment="1">
      <alignment horizontal="center" vertical="center"/>
    </xf>
    <xf numFmtId="168" fontId="3" fillId="0" borderId="16" xfId="3" applyNumberFormat="1" applyFont="1" applyFill="1" applyBorder="1" applyAlignment="1" applyProtection="1">
      <alignment vertical="center"/>
      <protection locked="0"/>
    </xf>
    <xf numFmtId="167" fontId="3" fillId="2" borderId="19" xfId="3" applyNumberFormat="1" applyFont="1" applyFill="1" applyBorder="1" applyAlignment="1" applyProtection="1">
      <alignment horizontal="center" vertical="center"/>
    </xf>
    <xf numFmtId="167" fontId="3" fillId="3" borderId="9" xfId="3" applyNumberFormat="1" applyFont="1" applyFill="1" applyBorder="1" applyAlignment="1" applyProtection="1">
      <alignment horizontal="center" vertical="center"/>
    </xf>
    <xf numFmtId="168" fontId="6" fillId="4" borderId="16" xfId="3" applyNumberFormat="1" applyFont="1" applyFill="1" applyBorder="1" applyAlignment="1" applyProtection="1">
      <alignment vertical="center"/>
      <protection locked="0"/>
    </xf>
    <xf numFmtId="169" fontId="3" fillId="0" borderId="12" xfId="3" applyNumberFormat="1" applyFont="1" applyFill="1" applyBorder="1" applyAlignment="1" applyProtection="1">
      <alignment horizontal="center" vertical="center"/>
      <protection locked="0"/>
    </xf>
    <xf numFmtId="169" fontId="6" fillId="0" borderId="12" xfId="3" applyNumberFormat="1" applyFont="1" applyFill="1" applyBorder="1" applyAlignment="1" applyProtection="1">
      <alignment horizontal="center" vertical="center"/>
      <protection locked="0"/>
    </xf>
    <xf numFmtId="169" fontId="6" fillId="0" borderId="15" xfId="3" applyNumberFormat="1" applyFont="1" applyFill="1" applyBorder="1" applyAlignment="1" applyProtection="1">
      <alignment horizontal="center" vertical="center"/>
      <protection locked="0"/>
    </xf>
    <xf numFmtId="169" fontId="6" fillId="0" borderId="16" xfId="3" applyNumberFormat="1" applyFont="1" applyFill="1" applyBorder="1" applyAlignment="1" applyProtection="1">
      <alignment horizontal="center" vertical="center"/>
    </xf>
    <xf numFmtId="169" fontId="6" fillId="0" borderId="17" xfId="3" applyNumberFormat="1" applyFont="1" applyFill="1" applyBorder="1" applyAlignment="1" applyProtection="1">
      <alignment horizontal="center" vertical="center"/>
    </xf>
    <xf numFmtId="169" fontId="6" fillId="0" borderId="18" xfId="3" applyNumberFormat="1" applyFont="1" applyFill="1" applyBorder="1" applyAlignment="1" applyProtection="1">
      <alignment horizontal="center" vertical="center"/>
    </xf>
    <xf numFmtId="169" fontId="6" fillId="0" borderId="13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/>
    <xf numFmtId="0" fontId="7" fillId="0" borderId="0" xfId="0" applyFont="1"/>
    <xf numFmtId="2" fontId="0" fillId="0" borderId="0" xfId="0" applyNumberFormat="1"/>
    <xf numFmtId="40" fontId="0" fillId="0" borderId="0" xfId="0" applyNumberFormat="1"/>
    <xf numFmtId="168" fontId="0" fillId="0" borderId="0" xfId="0" applyNumberFormat="1"/>
    <xf numFmtId="43" fontId="0" fillId="0" borderId="0" xfId="1" applyFont="1"/>
    <xf numFmtId="43" fontId="0" fillId="0" borderId="0" xfId="0" applyNumberFormat="1"/>
    <xf numFmtId="165" fontId="4" fillId="0" borderId="21" xfId="1" applyNumberFormat="1" applyFont="1" applyFill="1" applyBorder="1" applyAlignment="1" applyProtection="1">
      <alignment horizontal="justify" vertical="center"/>
    </xf>
    <xf numFmtId="3" fontId="0" fillId="0" borderId="0" xfId="0" applyNumberFormat="1"/>
    <xf numFmtId="168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37" fontId="3" fillId="0" borderId="14" xfId="3" applyNumberFormat="1" applyFont="1" applyFill="1" applyBorder="1" applyAlignment="1" applyProtection="1">
      <alignment vertical="center"/>
    </xf>
    <xf numFmtId="37" fontId="0" fillId="0" borderId="0" xfId="0" applyNumberFormat="1"/>
    <xf numFmtId="0" fontId="3" fillId="0" borderId="22" xfId="0" applyFont="1" applyBorder="1"/>
    <xf numFmtId="168" fontId="6" fillId="4" borderId="13" xfId="3" applyNumberFormat="1" applyFont="1" applyFill="1" applyBorder="1" applyAlignment="1" applyProtection="1">
      <alignment vertical="center"/>
      <protection locked="0"/>
    </xf>
    <xf numFmtId="168" fontId="6" fillId="4" borderId="18" xfId="3" applyNumberFormat="1" applyFont="1" applyFill="1" applyBorder="1" applyAlignment="1" applyProtection="1">
      <alignment vertical="center"/>
      <protection locked="0"/>
    </xf>
    <xf numFmtId="37" fontId="3" fillId="0" borderId="23" xfId="3" applyNumberFormat="1" applyFont="1" applyFill="1" applyBorder="1" applyAlignment="1" applyProtection="1">
      <alignment vertical="center"/>
    </xf>
    <xf numFmtId="43" fontId="11" fillId="0" borderId="0" xfId="1" applyFont="1"/>
    <xf numFmtId="167" fontId="3" fillId="5" borderId="19" xfId="3" applyNumberFormat="1" applyFont="1" applyFill="1" applyBorder="1" applyAlignment="1" applyProtection="1">
      <alignment horizontal="center" vertical="center"/>
    </xf>
    <xf numFmtId="167" fontId="3" fillId="6" borderId="9" xfId="3" applyNumberFormat="1" applyFont="1" applyFill="1" applyBorder="1" applyAlignment="1" applyProtection="1">
      <alignment horizontal="center" vertical="center"/>
    </xf>
    <xf numFmtId="168" fontId="6" fillId="8" borderId="16" xfId="3" applyNumberFormat="1" applyFont="1" applyFill="1" applyBorder="1" applyAlignment="1" applyProtection="1">
      <alignment vertical="center"/>
      <protection locked="0"/>
    </xf>
    <xf numFmtId="168" fontId="6" fillId="8" borderId="18" xfId="3" applyNumberFormat="1" applyFont="1" applyFill="1" applyBorder="1" applyAlignment="1" applyProtection="1">
      <alignment vertical="center"/>
      <protection locked="0"/>
    </xf>
    <xf numFmtId="168" fontId="6" fillId="8" borderId="13" xfId="3" applyNumberFormat="1" applyFont="1" applyFill="1" applyBorder="1" applyAlignment="1" applyProtection="1">
      <alignment vertical="center"/>
      <protection locked="0"/>
    </xf>
    <xf numFmtId="166" fontId="3" fillId="0" borderId="0" xfId="2" applyNumberFormat="1" applyFont="1" applyAlignment="1">
      <alignment horizontal="right" vertical="center"/>
    </xf>
    <xf numFmtId="9" fontId="12" fillId="0" borderId="0" xfId="5" applyFont="1"/>
    <xf numFmtId="0" fontId="12" fillId="0" borderId="0" xfId="0" applyFont="1"/>
    <xf numFmtId="2" fontId="12" fillId="0" borderId="0" xfId="0" applyNumberFormat="1" applyFont="1"/>
    <xf numFmtId="167" fontId="3" fillId="0" borderId="9" xfId="4" applyNumberFormat="1" applyFont="1" applyFill="1" applyBorder="1" applyAlignment="1" applyProtection="1">
      <alignment horizontal="center" vertical="center"/>
    </xf>
    <xf numFmtId="167" fontId="3" fillId="0" borderId="10" xfId="4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wrapText="1"/>
    </xf>
    <xf numFmtId="171" fontId="13" fillId="0" borderId="0" xfId="0" applyNumberFormat="1" applyFont="1"/>
    <xf numFmtId="37" fontId="13" fillId="0" borderId="0" xfId="0" applyNumberFormat="1" applyFont="1"/>
    <xf numFmtId="0" fontId="13" fillId="0" borderId="0" xfId="0" applyFont="1"/>
    <xf numFmtId="43" fontId="13" fillId="0" borderId="0" xfId="1" applyFont="1"/>
    <xf numFmtId="0" fontId="12" fillId="0" borderId="0" xfId="0" applyFont="1" applyFill="1"/>
    <xf numFmtId="9" fontId="14" fillId="0" borderId="0" xfId="5" applyFont="1" applyFill="1"/>
    <xf numFmtId="43" fontId="13" fillId="0" borderId="0" xfId="0" applyNumberFormat="1" applyFont="1"/>
    <xf numFmtId="170" fontId="13" fillId="0" borderId="0" xfId="1" applyNumberFormat="1" applyFont="1"/>
    <xf numFmtId="2" fontId="13" fillId="0" borderId="0" xfId="0" applyNumberFormat="1" applyFont="1"/>
    <xf numFmtId="169" fontId="3" fillId="0" borderId="24" xfId="3" applyNumberFormat="1" applyFont="1" applyFill="1" applyBorder="1" applyAlignment="1" applyProtection="1">
      <alignment horizontal="center" vertical="center"/>
    </xf>
    <xf numFmtId="169" fontId="6" fillId="0" borderId="25" xfId="3" applyNumberFormat="1" applyFont="1" applyFill="1" applyBorder="1" applyAlignment="1" applyProtection="1">
      <alignment horizontal="center" vertical="center"/>
    </xf>
    <xf numFmtId="169" fontId="6" fillId="0" borderId="26" xfId="3" applyNumberFormat="1" applyFont="1" applyFill="1" applyBorder="1" applyAlignment="1" applyProtection="1">
      <alignment horizontal="center" vertical="center"/>
      <protection locked="0"/>
    </xf>
    <xf numFmtId="37" fontId="3" fillId="0" borderId="14" xfId="3" applyNumberFormat="1" applyFont="1" applyFill="1" applyBorder="1" applyAlignment="1" applyProtection="1">
      <alignment vertical="center"/>
      <protection locked="0"/>
    </xf>
    <xf numFmtId="169" fontId="3" fillId="0" borderId="14" xfId="3" applyNumberFormat="1" applyFont="1" applyFill="1" applyBorder="1" applyAlignment="1" applyProtection="1">
      <alignment horizontal="center" vertical="center"/>
      <protection locked="0"/>
    </xf>
    <xf numFmtId="169" fontId="3" fillId="0" borderId="24" xfId="3" applyNumberFormat="1" applyFont="1" applyFill="1" applyBorder="1" applyAlignment="1" applyProtection="1">
      <alignment horizontal="center" vertical="center"/>
      <protection locked="0"/>
    </xf>
    <xf numFmtId="166" fontId="6" fillId="0" borderId="27" xfId="2" applyNumberFormat="1" applyFont="1" applyBorder="1" applyAlignment="1">
      <alignment vertical="center"/>
    </xf>
    <xf numFmtId="168" fontId="6" fillId="4" borderId="25" xfId="3" applyNumberFormat="1" applyFont="1" applyFill="1" applyBorder="1" applyAlignment="1" applyProtection="1">
      <alignment vertical="center"/>
      <protection locked="0"/>
    </xf>
    <xf numFmtId="168" fontId="6" fillId="8" borderId="25" xfId="3" applyNumberFormat="1" applyFont="1" applyFill="1" applyBorder="1" applyAlignment="1" applyProtection="1">
      <alignment vertical="center"/>
      <protection locked="0"/>
    </xf>
    <xf numFmtId="37" fontId="3" fillId="0" borderId="28" xfId="3" applyNumberFormat="1" applyFont="1" applyFill="1" applyBorder="1" applyAlignment="1" applyProtection="1">
      <alignment vertical="center"/>
    </xf>
    <xf numFmtId="169" fontId="3" fillId="0" borderId="28" xfId="3" applyNumberFormat="1" applyFont="1" applyFill="1" applyBorder="1" applyAlignment="1" applyProtection="1">
      <alignment horizontal="center" vertical="center"/>
    </xf>
    <xf numFmtId="37" fontId="3" fillId="7" borderId="28" xfId="3" applyNumberFormat="1" applyFont="1" applyFill="1" applyBorder="1" applyAlignment="1" applyProtection="1">
      <alignment vertical="center"/>
    </xf>
  </cellXfs>
  <cellStyles count="6">
    <cellStyle name="Comma" xfId="1" builtinId="3"/>
    <cellStyle name="Comma 3" xfId="3" xr:uid="{2EFD472C-E35E-468F-A6F7-6825EF84051E}"/>
    <cellStyle name="Normal" xfId="0" builtinId="0"/>
    <cellStyle name="Percent" xfId="5" builtinId="5"/>
    <cellStyle name="Percent 2" xfId="4" xr:uid="{A12A7A8C-E17E-4173-9639-612316C2FA13}"/>
    <cellStyle name="ปกติ_งบการเงินส่งประธาน" xfId="2" xr:uid="{F8B9C353-35A6-48DE-A7EF-4C7EC2EE15D5}"/>
  </cellStyles>
  <dxfs count="0"/>
  <tableStyles count="0" defaultTableStyle="TableStyleMedium2" defaultPivotStyle="PivotStyleLight16"/>
  <colors>
    <mruColors>
      <color rgb="FFFF99FF"/>
      <color rgb="FFFFFFCC"/>
      <color rgb="FF00FF00"/>
      <color rgb="FF00FF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.Conso_Eng%20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&amp;PL"/>
      <sheetName val="Dividend"/>
      <sheetName val="เครดิตเงินปันผล"/>
      <sheetName val="Con-CF"/>
      <sheetName val="Cash flow 15-17"/>
      <sheetName val="Ratio"/>
      <sheetName val="Con-BS"/>
      <sheetName val="Con-PL-acc"/>
      <sheetName val="Segment-acc"/>
      <sheetName val="Segment-acc (1)"/>
      <sheetName val="Adjust"/>
      <sheetName val="ปิด UMP"/>
      <sheetName val="คู่ บช ปิดบริษัท"/>
      <sheetName val="NCI"/>
      <sheetName val="Earnings per 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5">
          <cell r="N35">
            <v>6850937676.0007296</v>
          </cell>
        </row>
        <row r="36">
          <cell r="N36">
            <v>-5774906468.8478489</v>
          </cell>
        </row>
        <row r="37">
          <cell r="N37">
            <v>-187967900.54000002</v>
          </cell>
        </row>
        <row r="38">
          <cell r="N38">
            <v>-435718489.28218699</v>
          </cell>
        </row>
        <row r="39">
          <cell r="N39">
            <v>-6398592858.6700363</v>
          </cell>
        </row>
        <row r="40">
          <cell r="N40">
            <v>452344817.33069324</v>
          </cell>
        </row>
        <row r="41">
          <cell r="N41">
            <v>73125841.641611129</v>
          </cell>
        </row>
        <row r="42">
          <cell r="N42">
            <v>355683.23904109572</v>
          </cell>
        </row>
        <row r="43">
          <cell r="N43">
            <v>525826342.21134543</v>
          </cell>
        </row>
        <row r="44">
          <cell r="N44">
            <v>-59120189.963364489</v>
          </cell>
        </row>
        <row r="45">
          <cell r="N45">
            <v>-93298892.807497367</v>
          </cell>
        </row>
        <row r="46">
          <cell r="N46">
            <v>-10762806.401289362</v>
          </cell>
        </row>
        <row r="47">
          <cell r="N47">
            <v>-433697.11999999988</v>
          </cell>
        </row>
        <row r="48">
          <cell r="N48">
            <v>-163615586.29215124</v>
          </cell>
        </row>
        <row r="49">
          <cell r="N49">
            <v>362210755.91919422</v>
          </cell>
        </row>
        <row r="50">
          <cell r="N50">
            <v>0</v>
          </cell>
        </row>
        <row r="51">
          <cell r="N51">
            <v>362210755.91919422</v>
          </cell>
        </row>
        <row r="52">
          <cell r="N52">
            <v>-21122173.250198353</v>
          </cell>
        </row>
        <row r="53">
          <cell r="N53">
            <v>341088582.66899586</v>
          </cell>
        </row>
        <row r="54">
          <cell r="N54">
            <v>-58450487.038892955</v>
          </cell>
        </row>
        <row r="55">
          <cell r="N55">
            <v>282638095.63010287</v>
          </cell>
        </row>
        <row r="56">
          <cell r="N56">
            <v>-5635947.2495179614</v>
          </cell>
        </row>
        <row r="57">
          <cell r="N57">
            <v>277002148.3805849</v>
          </cell>
        </row>
        <row r="62">
          <cell r="H62">
            <v>3954483131.1035538</v>
          </cell>
          <cell r="J62">
            <v>934668954.17729771</v>
          </cell>
          <cell r="N62">
            <v>5100171815.5692539</v>
          </cell>
          <cell r="Y62">
            <v>3029252683.7688398</v>
          </cell>
          <cell r="AA62">
            <v>904903352.35569489</v>
          </cell>
          <cell r="AV62">
            <v>4170629718.0333648</v>
          </cell>
        </row>
        <row r="63">
          <cell r="N63">
            <v>-4094325555.5178385</v>
          </cell>
          <cell r="AV63">
            <v>-3380907801.593956</v>
          </cell>
        </row>
        <row r="64">
          <cell r="N64">
            <v>-165147174.69</v>
          </cell>
          <cell r="AV64">
            <v>-153688273.46000001</v>
          </cell>
        </row>
        <row r="65">
          <cell r="N65">
            <v>-444012137.20273232</v>
          </cell>
          <cell r="AV65">
            <v>-328220634.50269461</v>
          </cell>
        </row>
        <row r="66">
          <cell r="N66">
            <v>-4703484867.4105711</v>
          </cell>
          <cell r="AV66">
            <v>-3862816709.5566506</v>
          </cell>
        </row>
        <row r="67">
          <cell r="N67">
            <v>396686948.15868282</v>
          </cell>
          <cell r="AV67">
            <v>307813008.47671413</v>
          </cell>
        </row>
        <row r="68">
          <cell r="N68">
            <v>26879850.220570616</v>
          </cell>
          <cell r="AV68">
            <v>39221936.400186926</v>
          </cell>
        </row>
        <row r="69">
          <cell r="N69">
            <v>1302200.0436986303</v>
          </cell>
          <cell r="AV69">
            <v>793175.21219727024</v>
          </cell>
        </row>
        <row r="70">
          <cell r="N70">
            <v>424868998.42295206</v>
          </cell>
          <cell r="AV70">
            <v>347828120.08909827</v>
          </cell>
        </row>
        <row r="71">
          <cell r="N71">
            <v>-67892482.65392521</v>
          </cell>
          <cell r="AV71">
            <v>-62456978.699999996</v>
          </cell>
        </row>
        <row r="72">
          <cell r="N72">
            <v>-89891050.727872387</v>
          </cell>
          <cell r="AV72">
            <v>-61293421.556636222</v>
          </cell>
        </row>
        <row r="73">
          <cell r="N73">
            <v>-7833337.9012893662</v>
          </cell>
          <cell r="AV73">
            <v>-8539589.0833637919</v>
          </cell>
        </row>
        <row r="74">
          <cell r="N74">
            <v>-438515.98532257671</v>
          </cell>
          <cell r="AV74">
            <v>-414031.07622077921</v>
          </cell>
        </row>
        <row r="75">
          <cell r="N75">
            <v>-166055387.26840955</v>
          </cell>
          <cell r="AV75">
            <v>-132704020.41622078</v>
          </cell>
        </row>
        <row r="76">
          <cell r="N76">
            <v>258813611.15454251</v>
          </cell>
          <cell r="AV76">
            <v>215124099.67287749</v>
          </cell>
        </row>
        <row r="77">
          <cell r="N77">
            <v>0</v>
          </cell>
          <cell r="AV77">
            <v>0</v>
          </cell>
        </row>
        <row r="78">
          <cell r="N78">
            <v>258813611.15454251</v>
          </cell>
          <cell r="AV78">
            <v>215124099.67287749</v>
          </cell>
        </row>
        <row r="79">
          <cell r="N79">
            <v>-25344851.502690196</v>
          </cell>
          <cell r="AV79">
            <v>-18308780.569459781</v>
          </cell>
        </row>
        <row r="80">
          <cell r="N80">
            <v>233468759.65185231</v>
          </cell>
          <cell r="AV80">
            <v>196815319.10341769</v>
          </cell>
        </row>
        <row r="81">
          <cell r="N81">
            <v>-33065010.265911706</v>
          </cell>
          <cell r="AV81">
            <v>-28258584.275802799</v>
          </cell>
        </row>
        <row r="82">
          <cell r="N82">
            <v>200403749.38594061</v>
          </cell>
          <cell r="AV82">
            <v>168556734.8276149</v>
          </cell>
        </row>
        <row r="83">
          <cell r="N83">
            <v>-5470739.6427850975</v>
          </cell>
          <cell r="AV83">
            <v>-4315857.2711152816</v>
          </cell>
        </row>
        <row r="84">
          <cell r="N84">
            <v>194933009.74315551</v>
          </cell>
          <cell r="AV84">
            <v>164240877.55649963</v>
          </cell>
        </row>
        <row r="111">
          <cell r="L111">
            <v>-13297867.239156287</v>
          </cell>
          <cell r="N111">
            <v>65204692.601093046</v>
          </cell>
          <cell r="AC111">
            <v>-1034075.5399999854</v>
          </cell>
          <cell r="AV111">
            <v>134517829.03950623</v>
          </cell>
        </row>
        <row r="116">
          <cell r="D116">
            <v>0</v>
          </cell>
          <cell r="F116">
            <v>0</v>
          </cell>
          <cell r="H116">
            <v>0</v>
          </cell>
          <cell r="J116">
            <v>0</v>
          </cell>
          <cell r="L116">
            <v>0</v>
          </cell>
          <cell r="U116">
            <v>128170433.80014381</v>
          </cell>
          <cell r="W116">
            <v>46368277.465953201</v>
          </cell>
          <cell r="Y116">
            <v>3701841520.6529779</v>
          </cell>
          <cell r="AA116">
            <v>774978742.02011597</v>
          </cell>
          <cell r="AC116">
            <v>0</v>
          </cell>
        </row>
        <row r="117">
          <cell r="D117">
            <v>0</v>
          </cell>
          <cell r="F117">
            <v>0</v>
          </cell>
          <cell r="H117">
            <v>0</v>
          </cell>
          <cell r="J117">
            <v>0</v>
          </cell>
          <cell r="L117">
            <v>0</v>
          </cell>
          <cell r="U117">
            <v>-80629623.847014785</v>
          </cell>
          <cell r="W117">
            <v>-21089591.554206237</v>
          </cell>
          <cell r="Y117">
            <v>-3198130270.6994858</v>
          </cell>
          <cell r="AA117">
            <v>-372815464.97518754</v>
          </cell>
          <cell r="AC117">
            <v>0</v>
          </cell>
        </row>
        <row r="118">
          <cell r="D118">
            <v>0</v>
          </cell>
          <cell r="F118">
            <v>0</v>
          </cell>
          <cell r="H118">
            <v>0</v>
          </cell>
          <cell r="J118">
            <v>0</v>
          </cell>
          <cell r="L118">
            <v>0</v>
          </cell>
          <cell r="U118">
            <v>-12099109.433749976</v>
          </cell>
          <cell r="W118">
            <v>-3310172.3947831062</v>
          </cell>
          <cell r="Y118">
            <v>-86641358.891694367</v>
          </cell>
          <cell r="AA118">
            <v>-78300051.889772564</v>
          </cell>
          <cell r="AC118">
            <v>0</v>
          </cell>
        </row>
        <row r="119">
          <cell r="D119">
            <v>0</v>
          </cell>
          <cell r="F119">
            <v>0</v>
          </cell>
          <cell r="H119">
            <v>0</v>
          </cell>
          <cell r="J119">
            <v>0</v>
          </cell>
          <cell r="L119">
            <v>0</v>
          </cell>
          <cell r="U119">
            <v>-25516744.963157833</v>
          </cell>
          <cell r="W119">
            <v>-12311792.971479131</v>
          </cell>
          <cell r="Y119">
            <v>-267326021.79041594</v>
          </cell>
          <cell r="AA119">
            <v>-208476306.19967192</v>
          </cell>
          <cell r="AC119">
            <v>0</v>
          </cell>
        </row>
        <row r="122">
          <cell r="D122">
            <v>0</v>
          </cell>
          <cell r="F122">
            <v>0</v>
          </cell>
          <cell r="H122">
            <v>0</v>
          </cell>
          <cell r="J122">
            <v>0</v>
          </cell>
          <cell r="L122">
            <v>0</v>
          </cell>
          <cell r="U122">
            <v>1832644.805754222</v>
          </cell>
          <cell r="W122">
            <v>677363.74627098721</v>
          </cell>
          <cell r="Y122">
            <v>43578102.673322335</v>
          </cell>
          <cell r="AA122">
            <v>11141099.06522001</v>
          </cell>
          <cell r="AC122">
            <v>0</v>
          </cell>
        </row>
        <row r="123">
          <cell r="D123">
            <v>0</v>
          </cell>
          <cell r="F123">
            <v>0</v>
          </cell>
          <cell r="H123">
            <v>0</v>
          </cell>
          <cell r="J123">
            <v>0</v>
          </cell>
          <cell r="L123">
            <v>0</v>
          </cell>
          <cell r="U123">
            <v>18578.461208073066</v>
          </cell>
          <cell r="W123">
            <v>12193.513989752013</v>
          </cell>
          <cell r="Y123">
            <v>630799.73960389174</v>
          </cell>
          <cell r="AA123">
            <v>181510.58868316567</v>
          </cell>
          <cell r="AC123">
            <v>104024.14999999991</v>
          </cell>
        </row>
        <row r="125">
          <cell r="D125">
            <v>0</v>
          </cell>
          <cell r="F125">
            <v>0</v>
          </cell>
          <cell r="H125">
            <v>0</v>
          </cell>
          <cell r="J125">
            <v>0</v>
          </cell>
          <cell r="L125">
            <v>0</v>
          </cell>
          <cell r="U125">
            <v>-2148682.3725176114</v>
          </cell>
          <cell r="W125">
            <v>-2063171.9707728934</v>
          </cell>
          <cell r="Y125">
            <v>-26055223.438385352</v>
          </cell>
          <cell r="AA125">
            <v>-15483785.433557779</v>
          </cell>
          <cell r="AC125">
            <v>0</v>
          </cell>
        </row>
        <row r="126">
          <cell r="D126">
            <v>0</v>
          </cell>
          <cell r="F126">
            <v>0</v>
          </cell>
          <cell r="H126">
            <v>0</v>
          </cell>
          <cell r="J126">
            <v>0</v>
          </cell>
          <cell r="L126">
            <v>0</v>
          </cell>
          <cell r="U126">
            <v>-8288374.3340845369</v>
          </cell>
          <cell r="W126">
            <v>-2437682.2843857221</v>
          </cell>
          <cell r="Y126">
            <v>11838517.455740653</v>
          </cell>
          <cell r="AA126">
            <v>-36268895.884047091</v>
          </cell>
          <cell r="AC126">
            <v>-1116513.3899999987</v>
          </cell>
        </row>
        <row r="127">
          <cell r="D127">
            <v>0</v>
          </cell>
          <cell r="F127">
            <v>0</v>
          </cell>
          <cell r="H127">
            <v>0</v>
          </cell>
          <cell r="J127">
            <v>0</v>
          </cell>
          <cell r="L127">
            <v>0</v>
          </cell>
          <cell r="U127">
            <v>-174067.42779007694</v>
          </cell>
          <cell r="W127">
            <v>-74105.112044460388</v>
          </cell>
          <cell r="Y127">
            <v>-6069806.9967912287</v>
          </cell>
          <cell r="AA127">
            <v>-1142549.1824523031</v>
          </cell>
          <cell r="AC127">
            <v>0</v>
          </cell>
        </row>
        <row r="128">
          <cell r="D128">
            <v>0</v>
          </cell>
          <cell r="F128">
            <v>0</v>
          </cell>
          <cell r="H128">
            <v>0</v>
          </cell>
          <cell r="J128">
            <v>0</v>
          </cell>
          <cell r="L128">
            <v>0</v>
          </cell>
          <cell r="U128">
            <v>0</v>
          </cell>
          <cell r="W128">
            <v>0</v>
          </cell>
          <cell r="Y128">
            <v>-150922.46017990093</v>
          </cell>
          <cell r="AA128">
            <v>-292412.38836847874</v>
          </cell>
          <cell r="AC128">
            <v>0</v>
          </cell>
        </row>
        <row r="131">
          <cell r="D131">
            <v>0</v>
          </cell>
          <cell r="F131">
            <v>0</v>
          </cell>
          <cell r="H131">
            <v>0</v>
          </cell>
          <cell r="J131">
            <v>0</v>
          </cell>
          <cell r="L131">
            <v>0</v>
          </cell>
          <cell r="U131">
            <v>0</v>
          </cell>
          <cell r="W131">
            <v>0</v>
          </cell>
          <cell r="Y131">
            <v>0</v>
          </cell>
          <cell r="AA131">
            <v>0</v>
          </cell>
          <cell r="AC131">
            <v>0</v>
          </cell>
        </row>
        <row r="133">
          <cell r="D133">
            <v>0</v>
          </cell>
          <cell r="F133">
            <v>0</v>
          </cell>
          <cell r="H133">
            <v>0</v>
          </cell>
          <cell r="J133">
            <v>0</v>
          </cell>
          <cell r="L133">
            <v>0</v>
          </cell>
          <cell r="U133">
            <v>-223963.94871055987</v>
          </cell>
          <cell r="W133">
            <v>-462211.97890240914</v>
          </cell>
          <cell r="Y133">
            <v>-14362972.446087789</v>
          </cell>
          <cell r="AA133">
            <v>-4871411.8878624616</v>
          </cell>
          <cell r="AC133">
            <v>0</v>
          </cell>
        </row>
        <row r="135">
          <cell r="D135">
            <v>0</v>
          </cell>
          <cell r="F135">
            <v>0</v>
          </cell>
          <cell r="H135">
            <v>0</v>
          </cell>
          <cell r="J135">
            <v>0</v>
          </cell>
          <cell r="L135">
            <v>0</v>
          </cell>
          <cell r="U135">
            <v>-787466.65995585267</v>
          </cell>
          <cell r="W135">
            <v>-467488.52170555748</v>
          </cell>
          <cell r="Y135">
            <v>-27130612.61234815</v>
          </cell>
          <cell r="AA135">
            <v>-10833899.311641756</v>
          </cell>
          <cell r="AC135">
            <v>0</v>
          </cell>
        </row>
        <row r="137">
          <cell r="D137">
            <v>0</v>
          </cell>
          <cell r="F137">
            <v>0</v>
          </cell>
          <cell r="H137">
            <v>0</v>
          </cell>
          <cell r="J137">
            <v>0</v>
          </cell>
          <cell r="L137">
            <v>0</v>
          </cell>
          <cell r="U137">
            <v>7378.0551757533831</v>
          </cell>
          <cell r="W137">
            <v>4206.8895905220415</v>
          </cell>
          <cell r="Y137">
            <v>-4564417.9360865308</v>
          </cell>
          <cell r="AA137">
            <v>57050.504194887064</v>
          </cell>
          <cell r="AC137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  <cell r="U138">
            <v>161002.13530062704</v>
          </cell>
          <cell r="W138">
            <v>4845824.8275249498</v>
          </cell>
          <cell r="Y138">
            <v>127457333.25016974</v>
          </cell>
          <cell r="AA138">
            <v>57873625.025652245</v>
          </cell>
          <cell r="AE138">
            <v>189325295.99864703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CB64-264B-48A2-8077-DC6BB1A6E26E}">
  <sheetPr>
    <pageSetUpPr fitToPage="1"/>
  </sheetPr>
  <dimension ref="B1:K90"/>
  <sheetViews>
    <sheetView showGridLines="0" zoomScale="70" zoomScaleNormal="70" workbookViewId="0">
      <selection activeCell="H26" sqref="H26"/>
    </sheetView>
  </sheetViews>
  <sheetFormatPr defaultRowHeight="14.4" x14ac:dyDescent="0.3"/>
  <cols>
    <col min="1" max="1" width="5.109375" customWidth="1"/>
    <col min="2" max="2" width="36.88671875" bestFit="1" customWidth="1"/>
    <col min="3" max="3" width="15.44140625" customWidth="1"/>
    <col min="4" max="4" width="8.44140625" customWidth="1"/>
    <col min="5" max="5" width="15.44140625" customWidth="1"/>
    <col min="6" max="6" width="8.44140625" customWidth="1"/>
    <col min="7" max="7" width="15.88671875" bestFit="1" customWidth="1"/>
    <col min="8" max="8" width="8.44140625" customWidth="1"/>
    <col min="10" max="10" width="13.5546875" style="29" bestFit="1" customWidth="1"/>
    <col min="11" max="11" width="12.109375" bestFit="1" customWidth="1"/>
  </cols>
  <sheetData>
    <row r="1" spans="2:11" x14ac:dyDescent="0.3">
      <c r="E1" s="28"/>
    </row>
    <row r="3" spans="2:11" x14ac:dyDescent="0.3">
      <c r="B3" s="1" t="s">
        <v>0</v>
      </c>
      <c r="C3" s="16" t="s">
        <v>24</v>
      </c>
      <c r="D3" s="59"/>
      <c r="E3" s="50" t="s">
        <v>24</v>
      </c>
      <c r="F3" s="59" t="s">
        <v>25</v>
      </c>
      <c r="G3" s="16" t="s">
        <v>24</v>
      </c>
      <c r="H3" s="59" t="s">
        <v>25</v>
      </c>
    </row>
    <row r="4" spans="2:11" x14ac:dyDescent="0.3">
      <c r="B4" s="2"/>
      <c r="C4" s="17" t="s">
        <v>36</v>
      </c>
      <c r="D4" s="60"/>
      <c r="E4" s="51" t="s">
        <v>37</v>
      </c>
      <c r="F4" s="60"/>
      <c r="G4" s="17" t="s">
        <v>26</v>
      </c>
      <c r="H4" s="60"/>
    </row>
    <row r="5" spans="2:11" x14ac:dyDescent="0.3">
      <c r="B5" s="3"/>
      <c r="C5" s="14"/>
      <c r="D5" s="12"/>
      <c r="E5" s="14"/>
      <c r="F5" s="12"/>
      <c r="G5" s="14"/>
      <c r="H5" s="12"/>
    </row>
    <row r="6" spans="2:11" x14ac:dyDescent="0.3">
      <c r="B6" s="4" t="s">
        <v>1</v>
      </c>
      <c r="C6" s="15">
        <v>162888144.35661733</v>
      </c>
      <c r="D6" s="19">
        <f>+C6*100/$C$6</f>
        <v>100</v>
      </c>
      <c r="E6" s="15">
        <v>169946104.67000002</v>
      </c>
      <c r="F6" s="19">
        <f>+E6*100/$E$6</f>
        <v>100</v>
      </c>
      <c r="G6" s="15">
        <v>193246370.4373605</v>
      </c>
      <c r="H6" s="19">
        <f>+G6*100/$G$6</f>
        <v>100</v>
      </c>
      <c r="K6" s="30"/>
    </row>
    <row r="7" spans="2:11" x14ac:dyDescent="0.3">
      <c r="B7" s="5" t="s">
        <v>2</v>
      </c>
      <c r="C7" s="18">
        <v>-114329140.74504466</v>
      </c>
      <c r="D7" s="20">
        <f t="shared" ref="D7:D28" si="0">+C7*100/$C$6</f>
        <v>-70.188742831239736</v>
      </c>
      <c r="E7" s="52">
        <v>-115059173.50981121</v>
      </c>
      <c r="F7" s="20">
        <f t="shared" ref="F7:F28" si="1">+E7*100/$E$6</f>
        <v>-67.703330849054879</v>
      </c>
      <c r="G7" s="18">
        <v>-134091526.74629152</v>
      </c>
      <c r="H7" s="20">
        <f t="shared" ref="H7:H28" si="2">+G7*100/$G$6</f>
        <v>-69.388897935217045</v>
      </c>
      <c r="K7" s="30"/>
    </row>
    <row r="8" spans="2:11" x14ac:dyDescent="0.3">
      <c r="B8" s="5" t="s">
        <v>3</v>
      </c>
      <c r="C8" s="18">
        <v>-12859340.400956465</v>
      </c>
      <c r="D8" s="20">
        <f t="shared" si="0"/>
        <v>-7.8945833975510284</v>
      </c>
      <c r="E8" s="52">
        <v>-13925143.820091682</v>
      </c>
      <c r="F8" s="20">
        <f t="shared" si="1"/>
        <v>-8.1938587807772443</v>
      </c>
      <c r="G8" s="18">
        <v>-15602544.160728836</v>
      </c>
      <c r="H8" s="20">
        <f t="shared" si="2"/>
        <v>-8.0739131738499044</v>
      </c>
      <c r="K8" s="30"/>
    </row>
    <row r="9" spans="2:11" x14ac:dyDescent="0.3">
      <c r="B9" s="6" t="s">
        <v>4</v>
      </c>
      <c r="C9" s="46">
        <v>-22891079.785266865</v>
      </c>
      <c r="D9" s="73">
        <f t="shared" si="0"/>
        <v>-14.053251005886922</v>
      </c>
      <c r="E9" s="54">
        <v>-26692101.629593719</v>
      </c>
      <c r="F9" s="73">
        <f t="shared" si="1"/>
        <v>-15.70621561548835</v>
      </c>
      <c r="G9" s="46">
        <v>-22255603.595976271</v>
      </c>
      <c r="H9" s="73">
        <f t="shared" si="2"/>
        <v>-11.51669940584487</v>
      </c>
      <c r="K9" s="30"/>
    </row>
    <row r="10" spans="2:11" x14ac:dyDescent="0.3">
      <c r="B10" s="7" t="s">
        <v>5</v>
      </c>
      <c r="C10" s="74">
        <v>-150079560.93126801</v>
      </c>
      <c r="D10" s="75">
        <f t="shared" si="0"/>
        <v>-92.136577234677688</v>
      </c>
      <c r="E10" s="74">
        <f>SUM(E7:E9)</f>
        <v>-155676418.95949662</v>
      </c>
      <c r="F10" s="75">
        <f t="shared" si="1"/>
        <v>-91.603405245320474</v>
      </c>
      <c r="G10" s="74">
        <f>SUM(G7:G9)</f>
        <v>-171949674.50299662</v>
      </c>
      <c r="H10" s="76">
        <f t="shared" si="2"/>
        <v>-88.979510514911823</v>
      </c>
      <c r="K10" s="30"/>
    </row>
    <row r="11" spans="2:11" x14ac:dyDescent="0.3">
      <c r="B11" s="7" t="s">
        <v>6</v>
      </c>
      <c r="C11" s="43">
        <v>12808583.425349325</v>
      </c>
      <c r="D11" s="13">
        <f t="shared" si="0"/>
        <v>7.8634227653223165</v>
      </c>
      <c r="E11" s="43">
        <f>+E6+E10</f>
        <v>14269685.710503399</v>
      </c>
      <c r="F11" s="13">
        <f t="shared" si="1"/>
        <v>8.3965947546795263</v>
      </c>
      <c r="G11" s="43">
        <f>+G6+G10</f>
        <v>21296695.934363872</v>
      </c>
      <c r="H11" s="13">
        <f t="shared" si="2"/>
        <v>11.020489485088182</v>
      </c>
      <c r="K11" s="30"/>
    </row>
    <row r="12" spans="2:11" x14ac:dyDescent="0.3">
      <c r="B12" s="8" t="s">
        <v>7</v>
      </c>
      <c r="C12" s="18">
        <v>2724699.4726520078</v>
      </c>
      <c r="D12" s="21">
        <f t="shared" si="0"/>
        <v>1.6727426562652208</v>
      </c>
      <c r="E12" s="52">
        <v>4617483.0732100448</v>
      </c>
      <c r="F12" s="21">
        <f t="shared" si="1"/>
        <v>2.7170278966830312</v>
      </c>
      <c r="G12" s="18">
        <v>5851390.5567782978</v>
      </c>
      <c r="H12" s="21">
        <f t="shared" si="2"/>
        <v>3.0279433158487112</v>
      </c>
      <c r="K12" s="30"/>
    </row>
    <row r="13" spans="2:11" x14ac:dyDescent="0.3">
      <c r="B13" s="6" t="s">
        <v>8</v>
      </c>
      <c r="C13" s="46">
        <v>5545.0954789250918</v>
      </c>
      <c r="D13" s="25">
        <f t="shared" si="0"/>
        <v>3.4042351583212825E-3</v>
      </c>
      <c r="E13" s="54">
        <v>18744.281456030061</v>
      </c>
      <c r="F13" s="25">
        <f t="shared" si="1"/>
        <v>1.1029544626767149E-2</v>
      </c>
      <c r="G13" s="18">
        <v>26796.255003421444</v>
      </c>
      <c r="H13" s="25">
        <f t="shared" si="2"/>
        <v>1.386636910322063E-2</v>
      </c>
      <c r="K13" s="30"/>
    </row>
    <row r="14" spans="2:11" x14ac:dyDescent="0.3">
      <c r="B14" s="45" t="s">
        <v>9</v>
      </c>
      <c r="C14" s="48">
        <v>15538827.993480258</v>
      </c>
      <c r="D14" s="13">
        <f t="shared" si="0"/>
        <v>9.5395696567458579</v>
      </c>
      <c r="E14" s="43">
        <f>SUM(E11:E13)</f>
        <v>18905913.065169476</v>
      </c>
      <c r="F14" s="13">
        <f t="shared" si="1"/>
        <v>11.124652195989325</v>
      </c>
      <c r="G14" s="43">
        <f>SUM(G11:G13)</f>
        <v>27174882.746145591</v>
      </c>
      <c r="H14" s="13">
        <f t="shared" si="2"/>
        <v>14.062299170040115</v>
      </c>
      <c r="K14" s="30"/>
    </row>
    <row r="15" spans="2:11" x14ac:dyDescent="0.3">
      <c r="B15" s="8" t="s">
        <v>10</v>
      </c>
      <c r="C15" s="47">
        <v>-2259728.3573416644</v>
      </c>
      <c r="D15" s="24">
        <f t="shared" si="0"/>
        <v>-1.3872884157820311</v>
      </c>
      <c r="E15" s="53">
        <v>-3829735.7626847508</v>
      </c>
      <c r="F15" s="24">
        <f t="shared" si="1"/>
        <v>-2.2535001729644235</v>
      </c>
      <c r="G15" s="18">
        <v>-3572864.4785551666</v>
      </c>
      <c r="H15" s="24">
        <f t="shared" si="2"/>
        <v>-1.8488649853909089</v>
      </c>
      <c r="K15" s="30"/>
    </row>
    <row r="16" spans="2:11" x14ac:dyDescent="0.3">
      <c r="B16" s="5" t="s">
        <v>11</v>
      </c>
      <c r="C16" s="18">
        <v>-7181598.3290464925</v>
      </c>
      <c r="D16" s="22">
        <f t="shared" si="0"/>
        <v>-4.4089140786842904</v>
      </c>
      <c r="E16" s="52">
        <v>-6880212.9656848544</v>
      </c>
      <c r="F16" s="22">
        <f t="shared" si="1"/>
        <v>-4.048467588618637</v>
      </c>
      <c r="G16" s="18">
        <v>-6742167.3302499745</v>
      </c>
      <c r="H16" s="22">
        <f t="shared" si="2"/>
        <v>-3.4888972636282465</v>
      </c>
      <c r="K16" s="30"/>
    </row>
    <row r="17" spans="2:11" x14ac:dyDescent="0.3">
      <c r="B17" s="5" t="s">
        <v>12</v>
      </c>
      <c r="C17" s="18">
        <v>-255896.8780166962</v>
      </c>
      <c r="D17" s="22">
        <f t="shared" si="0"/>
        <v>-0.1570997564171713</v>
      </c>
      <c r="E17" s="52">
        <v>-261999.28284646664</v>
      </c>
      <c r="F17" s="22">
        <f t="shared" si="1"/>
        <v>-0.15416610069128373</v>
      </c>
      <c r="G17" s="18">
        <v>-399043.00241928257</v>
      </c>
      <c r="H17" s="22">
        <f t="shared" si="2"/>
        <v>-0.20649443584174829</v>
      </c>
      <c r="K17" s="30"/>
    </row>
    <row r="18" spans="2:11" x14ac:dyDescent="0.3">
      <c r="B18" s="9" t="s">
        <v>13</v>
      </c>
      <c r="C18" s="18">
        <v>0</v>
      </c>
      <c r="D18" s="23">
        <f t="shared" si="0"/>
        <v>0</v>
      </c>
      <c r="E18" s="52">
        <v>0</v>
      </c>
      <c r="F18" s="23">
        <f t="shared" si="1"/>
        <v>0</v>
      </c>
      <c r="G18" s="18">
        <v>0</v>
      </c>
      <c r="H18" s="23">
        <f t="shared" si="2"/>
        <v>0</v>
      </c>
      <c r="K18" s="30"/>
    </row>
    <row r="19" spans="2:11" x14ac:dyDescent="0.3">
      <c r="B19" s="7" t="s">
        <v>14</v>
      </c>
      <c r="C19" s="43">
        <v>-9697223.5644048527</v>
      </c>
      <c r="D19" s="13">
        <f t="shared" si="0"/>
        <v>-5.9533022508834925</v>
      </c>
      <c r="E19" s="43">
        <f>SUM(E15:E18)</f>
        <v>-10971948.011216071</v>
      </c>
      <c r="F19" s="13">
        <f t="shared" si="1"/>
        <v>-6.4561338622743438</v>
      </c>
      <c r="G19" s="43">
        <f>SUM(G15:G18)</f>
        <v>-10714074.811224423</v>
      </c>
      <c r="H19" s="13">
        <f t="shared" si="2"/>
        <v>-5.544256684860903</v>
      </c>
      <c r="K19" s="30"/>
    </row>
    <row r="20" spans="2:11" x14ac:dyDescent="0.3">
      <c r="B20" s="10" t="s">
        <v>15</v>
      </c>
      <c r="C20" s="43">
        <v>5841604.429075405</v>
      </c>
      <c r="D20" s="13">
        <f t="shared" si="0"/>
        <v>3.5862674058623654</v>
      </c>
      <c r="E20" s="43">
        <f>SUM(E14,E19)</f>
        <v>7933965.0539534055</v>
      </c>
      <c r="F20" s="13">
        <f t="shared" si="1"/>
        <v>4.6685183337149834</v>
      </c>
      <c r="G20" s="43">
        <f>SUM(G14,G19)</f>
        <v>16460807.934921168</v>
      </c>
      <c r="H20" s="13">
        <f t="shared" si="2"/>
        <v>8.5180424851792118</v>
      </c>
      <c r="K20" s="30"/>
    </row>
    <row r="21" spans="2:11" x14ac:dyDescent="0.3">
      <c r="B21" s="77" t="s">
        <v>16</v>
      </c>
      <c r="C21" s="46">
        <v>0</v>
      </c>
      <c r="D21" s="72">
        <f t="shared" si="0"/>
        <v>0</v>
      </c>
      <c r="E21" s="54">
        <v>0</v>
      </c>
      <c r="F21" s="72">
        <f t="shared" si="1"/>
        <v>0</v>
      </c>
      <c r="G21" s="46">
        <v>0</v>
      </c>
      <c r="H21" s="72">
        <f t="shared" si="2"/>
        <v>0</v>
      </c>
      <c r="K21" s="30"/>
    </row>
    <row r="22" spans="2:11" x14ac:dyDescent="0.3">
      <c r="B22" s="7" t="s">
        <v>17</v>
      </c>
      <c r="C22" s="43">
        <v>5841604.429075405</v>
      </c>
      <c r="D22" s="13">
        <f t="shared" si="0"/>
        <v>3.5862674058623654</v>
      </c>
      <c r="E22" s="43">
        <f>SUM(E20:E21)</f>
        <v>7933965.0539534055</v>
      </c>
      <c r="F22" s="13">
        <f t="shared" si="1"/>
        <v>4.6685183337149834</v>
      </c>
      <c r="G22" s="43">
        <f>SUM(G20:G21)</f>
        <v>16460807.934921168</v>
      </c>
      <c r="H22" s="71">
        <f t="shared" si="2"/>
        <v>8.5180424851792118</v>
      </c>
      <c r="K22" s="30"/>
    </row>
    <row r="23" spans="2:11" x14ac:dyDescent="0.3">
      <c r="B23" s="77" t="s">
        <v>18</v>
      </c>
      <c r="C23" s="47">
        <v>-1229990.611407262</v>
      </c>
      <c r="D23" s="72">
        <f t="shared" si="0"/>
        <v>-0.75511364947125681</v>
      </c>
      <c r="E23" s="53">
        <v>-1058508.2513773341</v>
      </c>
      <c r="F23" s="72">
        <f t="shared" si="1"/>
        <v>-0.62284937535504981</v>
      </c>
      <c r="G23" s="47">
        <v>-1332022.8459229067</v>
      </c>
      <c r="H23" s="72">
        <f t="shared" si="2"/>
        <v>-0.68928738113333565</v>
      </c>
      <c r="K23" s="30"/>
    </row>
    <row r="24" spans="2:11" x14ac:dyDescent="0.3">
      <c r="B24" s="7" t="s">
        <v>19</v>
      </c>
      <c r="C24" s="43">
        <v>4611613.8176681427</v>
      </c>
      <c r="D24" s="13">
        <f t="shared" si="0"/>
        <v>2.8311537563911084</v>
      </c>
      <c r="E24" s="43">
        <f>SUM(E22:E23)</f>
        <v>6875456.8025760716</v>
      </c>
      <c r="F24" s="13">
        <f t="shared" si="1"/>
        <v>4.0456689583599328</v>
      </c>
      <c r="G24" s="43">
        <f>SUM(G22:G23)</f>
        <v>15128785.088998262</v>
      </c>
      <c r="H24" s="13">
        <f t="shared" si="2"/>
        <v>7.8287551040458769</v>
      </c>
      <c r="K24" s="30"/>
    </row>
    <row r="25" spans="2:11" x14ac:dyDescent="0.3">
      <c r="B25" s="77" t="s">
        <v>20</v>
      </c>
      <c r="C25" s="46">
        <v>-282518.81063320604</v>
      </c>
      <c r="D25" s="72">
        <f t="shared" si="0"/>
        <v>-0.17344344596048478</v>
      </c>
      <c r="E25" s="54">
        <v>-1077967.059302849</v>
      </c>
      <c r="F25" s="72">
        <f t="shared" si="1"/>
        <v>-0.63429936296335643</v>
      </c>
      <c r="G25" s="46">
        <v>-728738.16728049517</v>
      </c>
      <c r="H25" s="72">
        <f t="shared" si="2"/>
        <v>-0.37710315884908729</v>
      </c>
      <c r="K25" s="30"/>
    </row>
    <row r="26" spans="2:11" x14ac:dyDescent="0.3">
      <c r="B26" s="7" t="s">
        <v>21</v>
      </c>
      <c r="C26" s="43">
        <v>4329095.0070349369</v>
      </c>
      <c r="D26" s="13">
        <f t="shared" si="0"/>
        <v>2.6577103104306237</v>
      </c>
      <c r="E26" s="43">
        <f>SUM(E24:E25)</f>
        <v>5797489.7432732228</v>
      </c>
      <c r="F26" s="13">
        <f t="shared" si="1"/>
        <v>3.4113695953965766</v>
      </c>
      <c r="G26" s="43">
        <f>SUM(G24:G25)</f>
        <v>14400046.921717767</v>
      </c>
      <c r="H26" s="71">
        <f t="shared" si="2"/>
        <v>7.4516519451967902</v>
      </c>
      <c r="K26" s="30"/>
    </row>
    <row r="27" spans="2:11" x14ac:dyDescent="0.3">
      <c r="B27" s="77" t="s">
        <v>22</v>
      </c>
      <c r="C27" s="78">
        <v>9576.8019679865411</v>
      </c>
      <c r="D27" s="72">
        <f t="shared" si="0"/>
        <v>5.8793732384965214E-3</v>
      </c>
      <c r="E27" s="79">
        <v>33012.690884267999</v>
      </c>
      <c r="F27" s="72">
        <f t="shared" si="1"/>
        <v>1.9425388389084749E-2</v>
      </c>
      <c r="G27" s="78">
        <v>19197.120243466874</v>
      </c>
      <c r="H27" s="72">
        <f t="shared" si="2"/>
        <v>9.9340133530163716E-3</v>
      </c>
      <c r="K27" s="30"/>
    </row>
    <row r="28" spans="2:11" ht="15" thickBot="1" x14ac:dyDescent="0.35">
      <c r="B28" s="11" t="s">
        <v>23</v>
      </c>
      <c r="C28" s="80">
        <v>4338671.8090029238</v>
      </c>
      <c r="D28" s="81">
        <f t="shared" si="0"/>
        <v>2.6635896836691204</v>
      </c>
      <c r="E28" s="82">
        <f>SUM(E26:E27)</f>
        <v>5830502.4341574907</v>
      </c>
      <c r="F28" s="81">
        <f t="shared" si="1"/>
        <v>3.4307949837856615</v>
      </c>
      <c r="G28" s="80">
        <f>SUM(G26:G27)</f>
        <v>14419244.041961234</v>
      </c>
      <c r="H28" s="81">
        <f t="shared" si="2"/>
        <v>7.4615859585498061</v>
      </c>
      <c r="K28" s="30"/>
    </row>
    <row r="29" spans="2:11" s="57" customFormat="1" ht="15" thickTop="1" x14ac:dyDescent="0.3">
      <c r="B29" s="55" t="s">
        <v>40</v>
      </c>
      <c r="C29" s="56">
        <f>+C25/C24</f>
        <v>-6.1262460779090422E-2</v>
      </c>
      <c r="E29" s="56">
        <f>+E25/E24</f>
        <v>-0.1567847912154666</v>
      </c>
      <c r="G29" s="56">
        <f>+G25/G24</f>
        <v>-4.8168981381752699E-2</v>
      </c>
      <c r="J29" s="58"/>
    </row>
    <row r="30" spans="2:11" x14ac:dyDescent="0.3">
      <c r="E30" s="62">
        <f>5830502.43415749-E28</f>
        <v>0</v>
      </c>
      <c r="G30" s="28"/>
    </row>
    <row r="31" spans="2:11" hidden="1" x14ac:dyDescent="0.3"/>
    <row r="32" spans="2:11" hidden="1" x14ac:dyDescent="0.3"/>
    <row r="33" spans="2:11" x14ac:dyDescent="0.3">
      <c r="B33" s="1" t="s">
        <v>0</v>
      </c>
      <c r="C33" s="16" t="s">
        <v>24</v>
      </c>
      <c r="D33" s="59"/>
      <c r="E33" s="50" t="s">
        <v>24</v>
      </c>
      <c r="F33" s="59" t="s">
        <v>25</v>
      </c>
      <c r="G33" s="16" t="s">
        <v>24</v>
      </c>
      <c r="H33" s="59" t="s">
        <v>25</v>
      </c>
    </row>
    <row r="34" spans="2:11" x14ac:dyDescent="0.3">
      <c r="B34" s="2"/>
      <c r="C34" s="17" t="s">
        <v>37</v>
      </c>
      <c r="D34" s="60"/>
      <c r="E34" s="51" t="s">
        <v>38</v>
      </c>
      <c r="F34" s="60"/>
      <c r="G34" s="17" t="s">
        <v>32</v>
      </c>
      <c r="H34" s="60"/>
    </row>
    <row r="35" spans="2:11" x14ac:dyDescent="0.3">
      <c r="B35" s="3"/>
      <c r="C35" s="14"/>
      <c r="D35" s="12"/>
      <c r="E35" s="14"/>
      <c r="F35" s="12"/>
      <c r="G35" s="14"/>
      <c r="H35" s="12"/>
    </row>
    <row r="36" spans="2:11" x14ac:dyDescent="0.3">
      <c r="B36" s="4" t="s">
        <v>1</v>
      </c>
      <c r="C36" s="15">
        <f>+E6</f>
        <v>169946104.67000002</v>
      </c>
      <c r="D36" s="19">
        <f>+C36*100/$C$36</f>
        <v>100</v>
      </c>
      <c r="E36" s="15">
        <v>215293410.72999996</v>
      </c>
      <c r="F36" s="19">
        <f>+E36*100/$E$36</f>
        <v>100</v>
      </c>
      <c r="G36" s="15">
        <v>192951241.76038304</v>
      </c>
      <c r="H36" s="19">
        <f>+G36*100/$G$36</f>
        <v>100</v>
      </c>
      <c r="K36" s="30"/>
    </row>
    <row r="37" spans="2:11" x14ac:dyDescent="0.3">
      <c r="B37" s="5" t="s">
        <v>2</v>
      </c>
      <c r="C37" s="18">
        <f t="shared" ref="C37:C48" si="3">+E7</f>
        <v>-115059173.50981121</v>
      </c>
      <c r="D37" s="20">
        <f t="shared" ref="D37:D58" si="4">+C37*100/$C$36</f>
        <v>-67.703330849054879</v>
      </c>
      <c r="E37" s="52">
        <v>-139203843.14459336</v>
      </c>
      <c r="F37" s="20">
        <f t="shared" ref="F37:F58" si="5">+E37*100/$E$36</f>
        <v>-64.657735075398691</v>
      </c>
      <c r="G37" s="18">
        <v>-129449370.31168127</v>
      </c>
      <c r="H37" s="20">
        <f t="shared" ref="H37:H58" si="6">+G37*100/$G$36</f>
        <v>-67.089161557425101</v>
      </c>
      <c r="K37" s="30"/>
    </row>
    <row r="38" spans="2:11" x14ac:dyDescent="0.3">
      <c r="B38" s="5" t="s">
        <v>3</v>
      </c>
      <c r="C38" s="18">
        <f t="shared" si="3"/>
        <v>-13925143.820091682</v>
      </c>
      <c r="D38" s="20">
        <f t="shared" si="4"/>
        <v>-8.1938587807772443</v>
      </c>
      <c r="E38" s="52">
        <v>-17407106.337352745</v>
      </c>
      <c r="F38" s="20">
        <f t="shared" si="5"/>
        <v>-8.0852945189219216</v>
      </c>
      <c r="G38" s="18">
        <v>-14466232.386852054</v>
      </c>
      <c r="H38" s="20">
        <f t="shared" si="6"/>
        <v>-7.4973512763483425</v>
      </c>
      <c r="K38" s="30"/>
    </row>
    <row r="39" spans="2:11" x14ac:dyDescent="0.3">
      <c r="B39" s="6" t="s">
        <v>4</v>
      </c>
      <c r="C39" s="46">
        <f t="shared" si="3"/>
        <v>-26692101.629593719</v>
      </c>
      <c r="D39" s="73">
        <f t="shared" si="4"/>
        <v>-15.70621561548835</v>
      </c>
      <c r="E39" s="54">
        <v>-39030336.908471718</v>
      </c>
      <c r="F39" s="73">
        <f t="shared" si="5"/>
        <v>-18.128904538290662</v>
      </c>
      <c r="G39" s="46">
        <v>-23504200.464231737</v>
      </c>
      <c r="H39" s="73">
        <f t="shared" si="6"/>
        <v>-12.181419642492111</v>
      </c>
      <c r="K39" s="30"/>
    </row>
    <row r="40" spans="2:11" x14ac:dyDescent="0.3">
      <c r="B40" s="7" t="s">
        <v>5</v>
      </c>
      <c r="C40" s="74">
        <f>SUM(C37:C39)</f>
        <v>-155676418.95949662</v>
      </c>
      <c r="D40" s="75">
        <f t="shared" si="4"/>
        <v>-91.603405245320474</v>
      </c>
      <c r="E40" s="74">
        <f>SUM(E37:E39)</f>
        <v>-195641286.39041781</v>
      </c>
      <c r="F40" s="75">
        <f t="shared" si="5"/>
        <v>-90.871934132611273</v>
      </c>
      <c r="G40" s="74">
        <f>SUM(G37:G39)</f>
        <v>-167419803.16276506</v>
      </c>
      <c r="H40" s="76">
        <f t="shared" si="6"/>
        <v>-86.767932476265557</v>
      </c>
      <c r="K40" s="30"/>
    </row>
    <row r="41" spans="2:11" x14ac:dyDescent="0.3">
      <c r="B41" s="7" t="s">
        <v>6</v>
      </c>
      <c r="C41" s="43">
        <f>+C36+C40</f>
        <v>14269685.710503399</v>
      </c>
      <c r="D41" s="13">
        <f t="shared" si="4"/>
        <v>8.3965947546795263</v>
      </c>
      <c r="E41" s="43">
        <f>+E36+E40</f>
        <v>19652124.339582145</v>
      </c>
      <c r="F41" s="13">
        <f t="shared" si="5"/>
        <v>9.1280658673887274</v>
      </c>
      <c r="G41" s="43">
        <f>+G36+G40</f>
        <v>25531438.597617984</v>
      </c>
      <c r="H41" s="13">
        <f t="shared" si="6"/>
        <v>13.232067523734448</v>
      </c>
      <c r="K41" s="30"/>
    </row>
    <row r="42" spans="2:11" x14ac:dyDescent="0.3">
      <c r="B42" s="8" t="s">
        <v>7</v>
      </c>
      <c r="C42" s="18">
        <f t="shared" si="3"/>
        <v>4617483.0732100448</v>
      </c>
      <c r="D42" s="21">
        <f t="shared" si="4"/>
        <v>2.7170278966830312</v>
      </c>
      <c r="E42" s="52">
        <v>3570504.170155203</v>
      </c>
      <c r="F42" s="21">
        <f t="shared" si="5"/>
        <v>1.6584363441726424</v>
      </c>
      <c r="G42" s="18">
        <v>4102795.0134640066</v>
      </c>
      <c r="H42" s="21">
        <f t="shared" si="6"/>
        <v>2.1263377089633209</v>
      </c>
      <c r="K42" s="30"/>
    </row>
    <row r="43" spans="2:11" x14ac:dyDescent="0.3">
      <c r="B43" s="6" t="s">
        <v>8</v>
      </c>
      <c r="C43" s="46">
        <f t="shared" si="3"/>
        <v>18744.281456030061</v>
      </c>
      <c r="D43" s="25">
        <f t="shared" si="4"/>
        <v>1.1029544626767149E-2</v>
      </c>
      <c r="E43" s="54">
        <v>15475.715168906696</v>
      </c>
      <c r="F43" s="25">
        <f t="shared" si="5"/>
        <v>7.1881973147403166E-3</v>
      </c>
      <c r="G43" s="18">
        <v>27982.497307110942</v>
      </c>
      <c r="H43" s="25">
        <f t="shared" si="6"/>
        <v>1.4502367049734292E-2</v>
      </c>
      <c r="K43" s="30"/>
    </row>
    <row r="44" spans="2:11" x14ac:dyDescent="0.3">
      <c r="B44" s="45" t="s">
        <v>9</v>
      </c>
      <c r="C44" s="48">
        <f>SUM(C41:C43)</f>
        <v>18905913.065169476</v>
      </c>
      <c r="D44" s="13">
        <f t="shared" si="4"/>
        <v>11.124652195989325</v>
      </c>
      <c r="E44" s="43">
        <f>SUM(E41:E43)</f>
        <v>23238104.224906258</v>
      </c>
      <c r="F44" s="13">
        <f t="shared" si="5"/>
        <v>10.793690408876111</v>
      </c>
      <c r="G44" s="43">
        <f>SUM(G41:G43)</f>
        <v>29662216.108389102</v>
      </c>
      <c r="H44" s="13">
        <f t="shared" si="6"/>
        <v>15.372907599747503</v>
      </c>
      <c r="K44" s="30"/>
    </row>
    <row r="45" spans="2:11" x14ac:dyDescent="0.3">
      <c r="B45" s="8" t="s">
        <v>10</v>
      </c>
      <c r="C45" s="47">
        <f t="shared" si="3"/>
        <v>-3829735.7626847508</v>
      </c>
      <c r="D45" s="24">
        <f t="shared" si="4"/>
        <v>-2.2535001729644235</v>
      </c>
      <c r="E45" s="53">
        <v>-4558060.601551054</v>
      </c>
      <c r="F45" s="24">
        <f t="shared" si="5"/>
        <v>-2.1171389250121222</v>
      </c>
      <c r="G45" s="18">
        <v>-2901300.795318021</v>
      </c>
      <c r="H45" s="24">
        <f t="shared" si="6"/>
        <v>-1.5036445315656526</v>
      </c>
      <c r="K45" s="30"/>
    </row>
    <row r="46" spans="2:11" x14ac:dyDescent="0.3">
      <c r="B46" s="5" t="s">
        <v>11</v>
      </c>
      <c r="C46" s="18">
        <f t="shared" si="3"/>
        <v>-6880212.9656848544</v>
      </c>
      <c r="D46" s="22">
        <f t="shared" si="4"/>
        <v>-4.048467588618637</v>
      </c>
      <c r="E46" s="52">
        <v>-7482584.933646041</v>
      </c>
      <c r="F46" s="22">
        <f t="shared" si="5"/>
        <v>-3.4755290040111682</v>
      </c>
      <c r="G46" s="18">
        <v>-6925744.8980756234</v>
      </c>
      <c r="H46" s="22">
        <f t="shared" si="6"/>
        <v>-3.5893756551597509</v>
      </c>
      <c r="K46" s="30"/>
    </row>
    <row r="47" spans="2:11" x14ac:dyDescent="0.3">
      <c r="B47" s="5" t="s">
        <v>12</v>
      </c>
      <c r="C47" s="18">
        <f t="shared" si="3"/>
        <v>-261999.28284646664</v>
      </c>
      <c r="D47" s="22">
        <f t="shared" si="4"/>
        <v>-0.15416610069128373</v>
      </c>
      <c r="E47" s="52">
        <v>-525001.64361290215</v>
      </c>
      <c r="F47" s="22">
        <f t="shared" si="5"/>
        <v>-0.24385402313650376</v>
      </c>
      <c r="G47" s="18">
        <v>-441809.75812471099</v>
      </c>
      <c r="H47" s="22">
        <f t="shared" si="6"/>
        <v>-0.22897481980104253</v>
      </c>
      <c r="K47" s="30"/>
    </row>
    <row r="48" spans="2:11" x14ac:dyDescent="0.3">
      <c r="B48" s="9" t="s">
        <v>13</v>
      </c>
      <c r="C48" s="18">
        <f t="shared" si="3"/>
        <v>0</v>
      </c>
      <c r="D48" s="23">
        <f t="shared" si="4"/>
        <v>0</v>
      </c>
      <c r="E48" s="52">
        <v>0</v>
      </c>
      <c r="F48" s="23">
        <f t="shared" si="5"/>
        <v>0</v>
      </c>
      <c r="G48" s="18">
        <v>0</v>
      </c>
      <c r="H48" s="23">
        <f t="shared" si="6"/>
        <v>0</v>
      </c>
      <c r="K48" s="30"/>
    </row>
    <row r="49" spans="2:11" x14ac:dyDescent="0.3">
      <c r="B49" s="7" t="s">
        <v>14</v>
      </c>
      <c r="C49" s="43">
        <f>SUM(C45:C48)</f>
        <v>-10971948.011216071</v>
      </c>
      <c r="D49" s="13">
        <f t="shared" si="4"/>
        <v>-6.4561338622743438</v>
      </c>
      <c r="E49" s="43">
        <f>SUM(E45:E48)</f>
        <v>-12565647.178809997</v>
      </c>
      <c r="F49" s="13">
        <f t="shared" si="5"/>
        <v>-5.8365219521597931</v>
      </c>
      <c r="G49" s="43">
        <f>SUM(G45:G48)</f>
        <v>-10268855.451518355</v>
      </c>
      <c r="H49" s="13">
        <f t="shared" si="6"/>
        <v>-5.3219950065264454</v>
      </c>
      <c r="J49" s="26"/>
      <c r="K49" s="26"/>
    </row>
    <row r="50" spans="2:11" x14ac:dyDescent="0.3">
      <c r="B50" s="10" t="s">
        <v>15</v>
      </c>
      <c r="C50" s="43">
        <f>SUM(C44,C49)</f>
        <v>7933965.0539534055</v>
      </c>
      <c r="D50" s="13">
        <f t="shared" si="4"/>
        <v>4.6685183337149834</v>
      </c>
      <c r="E50" s="43">
        <f>SUM(E44,E49)</f>
        <v>10672457.046096262</v>
      </c>
      <c r="F50" s="13">
        <f t="shared" si="5"/>
        <v>4.9571684567163175</v>
      </c>
      <c r="G50" s="43">
        <f>SUM(G44,G49)</f>
        <v>19393360.656870745</v>
      </c>
      <c r="H50" s="13">
        <f t="shared" si="6"/>
        <v>10.050912593221057</v>
      </c>
      <c r="J50" s="36"/>
      <c r="K50" s="35"/>
    </row>
    <row r="51" spans="2:11" x14ac:dyDescent="0.3">
      <c r="B51" s="77" t="s">
        <v>16</v>
      </c>
      <c r="C51" s="46">
        <f t="shared" ref="C51" si="7">+E21</f>
        <v>0</v>
      </c>
      <c r="D51" s="72">
        <f t="shared" si="4"/>
        <v>0</v>
      </c>
      <c r="E51" s="54">
        <v>0</v>
      </c>
      <c r="F51" s="72">
        <f t="shared" si="5"/>
        <v>0</v>
      </c>
      <c r="G51" s="46">
        <v>0</v>
      </c>
      <c r="H51" s="72">
        <f t="shared" si="6"/>
        <v>0</v>
      </c>
      <c r="K51" s="30"/>
    </row>
    <row r="52" spans="2:11" x14ac:dyDescent="0.3">
      <c r="B52" s="7" t="s">
        <v>17</v>
      </c>
      <c r="C52" s="43">
        <f>SUM(C50:C51)</f>
        <v>7933965.0539534055</v>
      </c>
      <c r="D52" s="13">
        <f t="shared" si="4"/>
        <v>4.6685183337149834</v>
      </c>
      <c r="E52" s="43">
        <f>SUM(E50:E51)</f>
        <v>10672457.046096262</v>
      </c>
      <c r="F52" s="13">
        <f t="shared" si="5"/>
        <v>4.9571684567163175</v>
      </c>
      <c r="G52" s="43">
        <f>SUM(G50:G51)</f>
        <v>19393360.656870745</v>
      </c>
      <c r="H52" s="71">
        <f t="shared" si="6"/>
        <v>10.050912593221057</v>
      </c>
      <c r="K52" s="30"/>
    </row>
    <row r="53" spans="2:11" x14ac:dyDescent="0.3">
      <c r="B53" s="77" t="s">
        <v>18</v>
      </c>
      <c r="C53" s="47">
        <f t="shared" ref="C53" si="8">+E23</f>
        <v>-1058508.2513773341</v>
      </c>
      <c r="D53" s="72">
        <f t="shared" si="4"/>
        <v>-0.62284937535504981</v>
      </c>
      <c r="E53" s="53">
        <v>-1229738.2389544935</v>
      </c>
      <c r="F53" s="72">
        <f t="shared" si="5"/>
        <v>-0.57119176791560589</v>
      </c>
      <c r="G53" s="47">
        <v>-1457993.475613436</v>
      </c>
      <c r="H53" s="72">
        <f t="shared" si="6"/>
        <v>-0.75562793082412438</v>
      </c>
      <c r="K53" s="30"/>
    </row>
    <row r="54" spans="2:11" x14ac:dyDescent="0.3">
      <c r="B54" s="7" t="s">
        <v>19</v>
      </c>
      <c r="C54" s="43">
        <f>SUM(C52:C53)</f>
        <v>6875456.8025760716</v>
      </c>
      <c r="D54" s="13">
        <f t="shared" si="4"/>
        <v>4.0456689583599328</v>
      </c>
      <c r="E54" s="43">
        <f>SUM(E52:E53)</f>
        <v>9442718.8071417678</v>
      </c>
      <c r="F54" s="13">
        <f t="shared" si="5"/>
        <v>4.385976688800711</v>
      </c>
      <c r="G54" s="43">
        <f>SUM(G52:G53)</f>
        <v>17935367.181257308</v>
      </c>
      <c r="H54" s="13">
        <f t="shared" si="6"/>
        <v>9.2952846623969307</v>
      </c>
      <c r="K54" s="30"/>
    </row>
    <row r="55" spans="2:11" x14ac:dyDescent="0.3">
      <c r="B55" s="77" t="s">
        <v>20</v>
      </c>
      <c r="C55" s="46">
        <f t="shared" ref="C55" si="9">+E25</f>
        <v>-1077967.059302849</v>
      </c>
      <c r="D55" s="72">
        <f t="shared" si="4"/>
        <v>-0.63429936296335643</v>
      </c>
      <c r="E55" s="54">
        <v>-255340.9249624135</v>
      </c>
      <c r="F55" s="72">
        <f t="shared" si="5"/>
        <v>-0.11860136550237352</v>
      </c>
      <c r="G55" s="46">
        <v>-1767074.2805474903</v>
      </c>
      <c r="H55" s="72">
        <f t="shared" si="6"/>
        <v>-0.91581389392763579</v>
      </c>
      <c r="K55" s="30"/>
    </row>
    <row r="56" spans="2:11" x14ac:dyDescent="0.3">
      <c r="B56" s="7" t="s">
        <v>21</v>
      </c>
      <c r="C56" s="43">
        <f>SUM(C54:C55)</f>
        <v>5797489.7432732228</v>
      </c>
      <c r="D56" s="13">
        <f t="shared" si="4"/>
        <v>3.4113695953965766</v>
      </c>
      <c r="E56" s="43">
        <f>SUM(E54:E55)</f>
        <v>9187377.8821793534</v>
      </c>
      <c r="F56" s="13">
        <f t="shared" si="5"/>
        <v>4.2673753232983378</v>
      </c>
      <c r="G56" s="43">
        <f>SUM(G54:G55)</f>
        <v>16168292.900709817</v>
      </c>
      <c r="H56" s="71">
        <f t="shared" si="6"/>
        <v>8.3794707684692966</v>
      </c>
      <c r="K56" s="30"/>
    </row>
    <row r="57" spans="2:11" x14ac:dyDescent="0.3">
      <c r="B57" s="77" t="s">
        <v>22</v>
      </c>
      <c r="C57" s="78">
        <f t="shared" ref="C57" si="10">+E27</f>
        <v>33012.690884267999</v>
      </c>
      <c r="D57" s="72">
        <f t="shared" si="4"/>
        <v>1.9425388389084749E-2</v>
      </c>
      <c r="E57" s="79">
        <v>58547.60099112778</v>
      </c>
      <c r="F57" s="72">
        <f t="shared" si="5"/>
        <v>2.7194330189952948E-2</v>
      </c>
      <c r="G57" s="78">
        <v>27206.042550092403</v>
      </c>
      <c r="H57" s="72">
        <f t="shared" si="6"/>
        <v>1.4099957223327068E-2</v>
      </c>
      <c r="K57" s="30"/>
    </row>
    <row r="58" spans="2:11" ht="15" thickBot="1" x14ac:dyDescent="0.35">
      <c r="B58" s="11" t="s">
        <v>23</v>
      </c>
      <c r="C58" s="80">
        <f>SUM(C56:C57)</f>
        <v>5830502.4341574907</v>
      </c>
      <c r="D58" s="81">
        <f t="shared" si="4"/>
        <v>3.4307949837856615</v>
      </c>
      <c r="E58" s="82">
        <f>SUM(E56:E57)</f>
        <v>9245925.4831704814</v>
      </c>
      <c r="F58" s="81">
        <f t="shared" si="5"/>
        <v>4.2945696534882911</v>
      </c>
      <c r="G58" s="80">
        <f>SUM(G56:G57)</f>
        <v>16195498.94325991</v>
      </c>
      <c r="H58" s="81">
        <f t="shared" si="6"/>
        <v>8.3935707256926229</v>
      </c>
      <c r="K58" s="30"/>
    </row>
    <row r="59" spans="2:11" ht="15" thickTop="1" x14ac:dyDescent="0.3">
      <c r="B59" s="55" t="s">
        <v>40</v>
      </c>
      <c r="C59" s="56">
        <f>+C55/C54</f>
        <v>-0.1567847912154666</v>
      </c>
      <c r="D59" s="57"/>
      <c r="E59" s="56">
        <f>+E55/E54</f>
        <v>-2.7041038728093086E-2</v>
      </c>
      <c r="F59" s="57"/>
      <c r="G59" s="56">
        <f>+G55/G54</f>
        <v>-9.8524566722788143E-2</v>
      </c>
      <c r="H59" s="57"/>
    </row>
    <row r="60" spans="2:11" x14ac:dyDescent="0.3">
      <c r="C60" s="63">
        <f>5830502.43415749-C58</f>
        <v>0</v>
      </c>
      <c r="D60" s="64"/>
      <c r="E60" s="63">
        <f>9245925.48317048-E58</f>
        <v>0</v>
      </c>
      <c r="F60" s="64"/>
      <c r="G60" s="63">
        <f>16195498.9432599-G58</f>
        <v>0</v>
      </c>
      <c r="H60" s="64"/>
      <c r="I60" s="64"/>
    </row>
    <row r="61" spans="2:11" hidden="1" x14ac:dyDescent="0.3">
      <c r="J61"/>
    </row>
    <row r="62" spans="2:11" hidden="1" x14ac:dyDescent="0.3"/>
    <row r="63" spans="2:11" x14ac:dyDescent="0.3">
      <c r="B63" s="1" t="s">
        <v>0</v>
      </c>
      <c r="C63" s="16" t="s">
        <v>24</v>
      </c>
      <c r="D63" s="59"/>
      <c r="E63" s="50" t="s">
        <v>24</v>
      </c>
      <c r="F63" s="59" t="s">
        <v>25</v>
      </c>
      <c r="G63" s="16" t="s">
        <v>24</v>
      </c>
      <c r="H63" s="59" t="s">
        <v>25</v>
      </c>
    </row>
    <row r="64" spans="2:11" x14ac:dyDescent="0.3">
      <c r="B64" s="2"/>
      <c r="C64" s="17" t="s">
        <v>38</v>
      </c>
      <c r="D64" s="60"/>
      <c r="E64" s="51" t="s">
        <v>39</v>
      </c>
      <c r="F64" s="60"/>
      <c r="G64" s="17" t="s">
        <v>35</v>
      </c>
      <c r="H64" s="60"/>
    </row>
    <row r="65" spans="2:11" x14ac:dyDescent="0.3">
      <c r="B65" s="3"/>
      <c r="C65" s="14"/>
      <c r="D65" s="12"/>
      <c r="E65" s="14"/>
      <c r="F65" s="12"/>
      <c r="G65" s="14"/>
      <c r="H65" s="12"/>
    </row>
    <row r="66" spans="2:11" x14ac:dyDescent="0.3">
      <c r="B66" s="4" t="s">
        <v>1</v>
      </c>
      <c r="C66" s="15">
        <f>+E36</f>
        <v>215293410.72999996</v>
      </c>
      <c r="D66" s="19">
        <f>+(C66/C$66)*100</f>
        <v>100</v>
      </c>
      <c r="E66" s="15">
        <f>+'[1]Segment-acc'!D116</f>
        <v>0</v>
      </c>
      <c r="F66" s="19" t="e">
        <f>+(E66/E$66)*100</f>
        <v>#DIV/0!</v>
      </c>
      <c r="G66" s="15">
        <f>+'[1]Segment-acc'!U116</f>
        <v>128170433.80014381</v>
      </c>
      <c r="H66" s="19">
        <f>+(G66/G$66)*100</f>
        <v>100</v>
      </c>
      <c r="K66" s="30"/>
    </row>
    <row r="67" spans="2:11" x14ac:dyDescent="0.3">
      <c r="B67" s="5" t="s">
        <v>2</v>
      </c>
      <c r="C67" s="18">
        <f t="shared" ref="C67:C69" si="11">+E37</f>
        <v>-139203843.14459336</v>
      </c>
      <c r="D67" s="20">
        <f t="shared" ref="D67:F88" si="12">+(C67/C$66)*100</f>
        <v>-64.657735075398691</v>
      </c>
      <c r="E67" s="52">
        <f>+'[1]Segment-acc'!D117</f>
        <v>0</v>
      </c>
      <c r="F67" s="20" t="e">
        <f t="shared" si="12"/>
        <v>#DIV/0!</v>
      </c>
      <c r="G67" s="18">
        <f>+'[1]Segment-acc'!U117</f>
        <v>-80629623.847014785</v>
      </c>
      <c r="H67" s="20">
        <f t="shared" ref="H67" si="13">+(G67/G$66)*100</f>
        <v>-62.908130569910206</v>
      </c>
      <c r="K67" s="30"/>
    </row>
    <row r="68" spans="2:11" x14ac:dyDescent="0.3">
      <c r="B68" s="5" t="s">
        <v>3</v>
      </c>
      <c r="C68" s="18">
        <f t="shared" si="11"/>
        <v>-17407106.337352745</v>
      </c>
      <c r="D68" s="20">
        <f t="shared" si="12"/>
        <v>-8.0852945189219199</v>
      </c>
      <c r="E68" s="52">
        <f>+'[1]Segment-acc'!D118</f>
        <v>0</v>
      </c>
      <c r="F68" s="20" t="e">
        <f t="shared" si="12"/>
        <v>#DIV/0!</v>
      </c>
      <c r="G68" s="18">
        <f>+'[1]Segment-acc'!U118</f>
        <v>-12099109.433749976</v>
      </c>
      <c r="H68" s="20">
        <f t="shared" ref="H68" si="14">+(G68/G$66)*100</f>
        <v>-9.4398599388499544</v>
      </c>
      <c r="K68" s="30"/>
    </row>
    <row r="69" spans="2:11" x14ac:dyDescent="0.3">
      <c r="B69" s="6" t="s">
        <v>4</v>
      </c>
      <c r="C69" s="46">
        <f t="shared" si="11"/>
        <v>-39030336.908471718</v>
      </c>
      <c r="D69" s="73">
        <f t="shared" si="12"/>
        <v>-18.128904538290662</v>
      </c>
      <c r="E69" s="54">
        <f>+'[1]Segment-acc'!D119</f>
        <v>0</v>
      </c>
      <c r="F69" s="73" t="e">
        <f t="shared" si="12"/>
        <v>#DIV/0!</v>
      </c>
      <c r="G69" s="46">
        <f>+'[1]Segment-acc'!U119</f>
        <v>-25516744.963157833</v>
      </c>
      <c r="H69" s="73">
        <f t="shared" ref="H69" si="15">+(G69/G$66)*100</f>
        <v>-19.908448623140419</v>
      </c>
      <c r="K69" s="30"/>
    </row>
    <row r="70" spans="2:11" x14ac:dyDescent="0.3">
      <c r="B70" s="7" t="s">
        <v>5</v>
      </c>
      <c r="C70" s="74">
        <f>SUM(C67:C69)</f>
        <v>-195641286.39041781</v>
      </c>
      <c r="D70" s="75">
        <f t="shared" si="12"/>
        <v>-90.871934132611273</v>
      </c>
      <c r="E70" s="74">
        <f>SUM(E67:E69)</f>
        <v>0</v>
      </c>
      <c r="F70" s="75" t="e">
        <f t="shared" si="12"/>
        <v>#DIV/0!</v>
      </c>
      <c r="G70" s="74">
        <f>SUM(G67:G69)</f>
        <v>-118245478.24392259</v>
      </c>
      <c r="H70" s="76">
        <f t="shared" ref="H70" si="16">+(G70/G$66)*100</f>
        <v>-92.256439131900564</v>
      </c>
      <c r="K70" s="30"/>
    </row>
    <row r="71" spans="2:11" x14ac:dyDescent="0.3">
      <c r="B71" s="7" t="s">
        <v>6</v>
      </c>
      <c r="C71" s="43">
        <f>+C66+C70</f>
        <v>19652124.339582145</v>
      </c>
      <c r="D71" s="13">
        <f t="shared" si="12"/>
        <v>9.1280658673887274</v>
      </c>
      <c r="E71" s="43">
        <f>+E66+E70</f>
        <v>0</v>
      </c>
      <c r="F71" s="13" t="e">
        <f t="shared" si="12"/>
        <v>#DIV/0!</v>
      </c>
      <c r="G71" s="43">
        <f>+G66+G70</f>
        <v>9924955.5562212169</v>
      </c>
      <c r="H71" s="13">
        <f t="shared" ref="H71" si="17">+(G71/G$66)*100</f>
        <v>7.7435608680994266</v>
      </c>
      <c r="K71" s="30"/>
    </row>
    <row r="72" spans="2:11" x14ac:dyDescent="0.3">
      <c r="B72" s="8" t="s">
        <v>7</v>
      </c>
      <c r="C72" s="18">
        <f t="shared" ref="C72:C73" si="18">+E42</f>
        <v>3570504.170155203</v>
      </c>
      <c r="D72" s="21">
        <f t="shared" si="12"/>
        <v>1.6584363441726424</v>
      </c>
      <c r="E72" s="52">
        <f>+'[1]Segment-acc'!D122</f>
        <v>0</v>
      </c>
      <c r="F72" s="21" t="e">
        <f t="shared" si="12"/>
        <v>#DIV/0!</v>
      </c>
      <c r="G72" s="18">
        <f>+'[1]Segment-acc'!U122</f>
        <v>1832644.805754222</v>
      </c>
      <c r="H72" s="21">
        <f t="shared" ref="H72" si="19">+(G72/G$66)*100</f>
        <v>1.429849889259067</v>
      </c>
      <c r="K72" s="30"/>
    </row>
    <row r="73" spans="2:11" x14ac:dyDescent="0.3">
      <c r="B73" s="6" t="s">
        <v>8</v>
      </c>
      <c r="C73" s="46">
        <f t="shared" si="18"/>
        <v>15475.715168906696</v>
      </c>
      <c r="D73" s="25">
        <f t="shared" si="12"/>
        <v>7.1881973147403157E-3</v>
      </c>
      <c r="E73" s="54">
        <f>+'[1]Segment-acc'!D123</f>
        <v>0</v>
      </c>
      <c r="F73" s="25" t="e">
        <f t="shared" si="12"/>
        <v>#DIV/0!</v>
      </c>
      <c r="G73" s="18">
        <f>+'[1]Segment-acc'!U123</f>
        <v>18578.461208073066</v>
      </c>
      <c r="H73" s="25">
        <f t="shared" ref="H73" si="20">+(G73/G$66)*100</f>
        <v>1.4495122359531423E-2</v>
      </c>
      <c r="K73" s="30"/>
    </row>
    <row r="74" spans="2:11" x14ac:dyDescent="0.3">
      <c r="B74" s="45" t="s">
        <v>9</v>
      </c>
      <c r="C74" s="48">
        <f>SUM(C71:C73)</f>
        <v>23238104.224906258</v>
      </c>
      <c r="D74" s="13">
        <f t="shared" si="12"/>
        <v>10.793690408876111</v>
      </c>
      <c r="E74" s="43">
        <f>SUM(E71:E73)</f>
        <v>0</v>
      </c>
      <c r="F74" s="13" t="e">
        <f t="shared" si="12"/>
        <v>#DIV/0!</v>
      </c>
      <c r="G74" s="43">
        <f>SUM(G71:G73)</f>
        <v>11776178.823183512</v>
      </c>
      <c r="H74" s="13">
        <f t="shared" ref="H74" si="21">+(G74/G$66)*100</f>
        <v>9.1879058797180253</v>
      </c>
      <c r="K74" s="30"/>
    </row>
    <row r="75" spans="2:11" x14ac:dyDescent="0.3">
      <c r="B75" s="8" t="s">
        <v>10</v>
      </c>
      <c r="C75" s="47">
        <f t="shared" ref="C75:C78" si="22">+E45</f>
        <v>-4558060.601551054</v>
      </c>
      <c r="D75" s="24">
        <f t="shared" si="12"/>
        <v>-2.1171389250121222</v>
      </c>
      <c r="E75" s="53">
        <f>+'[1]Segment-acc'!D125</f>
        <v>0</v>
      </c>
      <c r="F75" s="24" t="e">
        <f t="shared" si="12"/>
        <v>#DIV/0!</v>
      </c>
      <c r="G75" s="18">
        <f>+'[1]Segment-acc'!U125</f>
        <v>-2148682.3725176114</v>
      </c>
      <c r="H75" s="24">
        <f t="shared" ref="H75" si="23">+(G75/G$66)*100</f>
        <v>-1.6764259188418229</v>
      </c>
      <c r="K75" s="30"/>
    </row>
    <row r="76" spans="2:11" x14ac:dyDescent="0.3">
      <c r="B76" s="5" t="s">
        <v>11</v>
      </c>
      <c r="C76" s="18">
        <f t="shared" si="22"/>
        <v>-7482584.933646041</v>
      </c>
      <c r="D76" s="22">
        <f t="shared" si="12"/>
        <v>-3.4755290040111677</v>
      </c>
      <c r="E76" s="52">
        <f>+'[1]Segment-acc'!D126</f>
        <v>0</v>
      </c>
      <c r="F76" s="22" t="e">
        <f t="shared" si="12"/>
        <v>#DIV/0!</v>
      </c>
      <c r="G76" s="18">
        <f>+'[1]Segment-acc'!U126</f>
        <v>-8288374.3340845369</v>
      </c>
      <c r="H76" s="22">
        <f t="shared" ref="H76" si="24">+(G76/G$66)*100</f>
        <v>-6.4666819705148235</v>
      </c>
      <c r="K76" s="30"/>
    </row>
    <row r="77" spans="2:11" x14ac:dyDescent="0.3">
      <c r="B77" s="5" t="s">
        <v>12</v>
      </c>
      <c r="C77" s="18">
        <f t="shared" si="22"/>
        <v>-525001.64361290215</v>
      </c>
      <c r="D77" s="22">
        <f t="shared" si="12"/>
        <v>-0.24385402313650378</v>
      </c>
      <c r="E77" s="52">
        <f>+'[1]Segment-acc'!D127</f>
        <v>0</v>
      </c>
      <c r="F77" s="22" t="e">
        <f t="shared" si="12"/>
        <v>#DIV/0!</v>
      </c>
      <c r="G77" s="18">
        <f>+'[1]Segment-acc'!U127</f>
        <v>-174067.42779007694</v>
      </c>
      <c r="H77" s="22">
        <f t="shared" ref="H77" si="25">+(G77/G$66)*100</f>
        <v>-0.13580934590695098</v>
      </c>
      <c r="K77" s="30"/>
    </row>
    <row r="78" spans="2:11" x14ac:dyDescent="0.3">
      <c r="B78" s="9" t="s">
        <v>13</v>
      </c>
      <c r="C78" s="18">
        <f t="shared" si="22"/>
        <v>0</v>
      </c>
      <c r="D78" s="23">
        <f t="shared" si="12"/>
        <v>0</v>
      </c>
      <c r="E78" s="52">
        <f>+'[1]Segment-acc'!D128</f>
        <v>0</v>
      </c>
      <c r="F78" s="23" t="e">
        <f t="shared" si="12"/>
        <v>#DIV/0!</v>
      </c>
      <c r="G78" s="18">
        <f>+'[1]Segment-acc'!U128</f>
        <v>0</v>
      </c>
      <c r="H78" s="23">
        <f t="shared" ref="H78" si="26">+(G78/G$66)*100</f>
        <v>0</v>
      </c>
      <c r="K78" s="30"/>
    </row>
    <row r="79" spans="2:11" x14ac:dyDescent="0.3">
      <c r="B79" s="7" t="s">
        <v>14</v>
      </c>
      <c r="C79" s="43">
        <f>SUM(C75:C78)</f>
        <v>-12565647.178809997</v>
      </c>
      <c r="D79" s="13">
        <f t="shared" si="12"/>
        <v>-5.836521952159794</v>
      </c>
      <c r="E79" s="43">
        <f>SUM(E75:E78)</f>
        <v>0</v>
      </c>
      <c r="F79" s="13" t="e">
        <f t="shared" si="12"/>
        <v>#DIV/0!</v>
      </c>
      <c r="G79" s="43">
        <f>SUM(G75:G78)</f>
        <v>-10611124.134392226</v>
      </c>
      <c r="H79" s="13">
        <f t="shared" ref="H79" si="27">+(G79/G$66)*100</f>
        <v>-8.2789172352635987</v>
      </c>
      <c r="J79" s="26"/>
      <c r="K79" s="26"/>
    </row>
    <row r="80" spans="2:11" x14ac:dyDescent="0.3">
      <c r="B80" s="10" t="s">
        <v>15</v>
      </c>
      <c r="C80" s="43">
        <f>SUM(C74,C79)</f>
        <v>10672457.046096262</v>
      </c>
      <c r="D80" s="13">
        <f t="shared" si="12"/>
        <v>4.9571684567163175</v>
      </c>
      <c r="E80" s="43">
        <f>SUM(E74,E79)</f>
        <v>0</v>
      </c>
      <c r="F80" s="13" t="e">
        <f t="shared" si="12"/>
        <v>#DIV/0!</v>
      </c>
      <c r="G80" s="43">
        <f>SUM(G74,G79)</f>
        <v>1165054.6887912862</v>
      </c>
      <c r="H80" s="13">
        <f t="shared" ref="H80" si="28">+(G80/G$66)*100</f>
        <v>0.90898864445442717</v>
      </c>
      <c r="J80" s="36"/>
      <c r="K80" s="35"/>
    </row>
    <row r="81" spans="2:11" x14ac:dyDescent="0.3">
      <c r="B81" s="77" t="s">
        <v>16</v>
      </c>
      <c r="C81" s="46">
        <f t="shared" ref="C81" si="29">+E51</f>
        <v>0</v>
      </c>
      <c r="D81" s="72">
        <f t="shared" si="12"/>
        <v>0</v>
      </c>
      <c r="E81" s="54">
        <f>+'[1]Segment-acc'!D131</f>
        <v>0</v>
      </c>
      <c r="F81" s="72" t="e">
        <f t="shared" si="12"/>
        <v>#DIV/0!</v>
      </c>
      <c r="G81" s="46">
        <f>+'[1]Segment-acc'!U131</f>
        <v>0</v>
      </c>
      <c r="H81" s="72">
        <f t="shared" ref="H81" si="30">+(G81/G$66)*100</f>
        <v>0</v>
      </c>
      <c r="K81" s="30"/>
    </row>
    <row r="82" spans="2:11" x14ac:dyDescent="0.3">
      <c r="B82" s="7" t="s">
        <v>17</v>
      </c>
      <c r="C82" s="43">
        <f>SUM(C80:C81)</f>
        <v>10672457.046096262</v>
      </c>
      <c r="D82" s="13">
        <f t="shared" si="12"/>
        <v>4.9571684567163175</v>
      </c>
      <c r="E82" s="43">
        <f>SUM(E80:E81)</f>
        <v>0</v>
      </c>
      <c r="F82" s="13" t="e">
        <f t="shared" si="12"/>
        <v>#DIV/0!</v>
      </c>
      <c r="G82" s="43">
        <f>SUM(G80:G81)</f>
        <v>1165054.6887912862</v>
      </c>
      <c r="H82" s="71">
        <f t="shared" ref="H82" si="31">+(G82/G$66)*100</f>
        <v>0.90898864445442717</v>
      </c>
      <c r="K82" s="30"/>
    </row>
    <row r="83" spans="2:11" x14ac:dyDescent="0.3">
      <c r="B83" s="77" t="s">
        <v>18</v>
      </c>
      <c r="C83" s="47">
        <f t="shared" ref="C83" si="32">+E53</f>
        <v>-1229738.2389544935</v>
      </c>
      <c r="D83" s="72">
        <f t="shared" si="12"/>
        <v>-0.57119176791560589</v>
      </c>
      <c r="E83" s="53">
        <f>+'[1]Segment-acc'!D133</f>
        <v>0</v>
      </c>
      <c r="F83" s="72" t="e">
        <f t="shared" si="12"/>
        <v>#DIV/0!</v>
      </c>
      <c r="G83" s="47">
        <f>+'[1]Segment-acc'!U133</f>
        <v>-223963.94871055987</v>
      </c>
      <c r="H83" s="72">
        <f t="shared" ref="H83" si="33">+(G83/G$66)*100</f>
        <v>-0.17473916727143712</v>
      </c>
      <c r="K83" s="30"/>
    </row>
    <row r="84" spans="2:11" x14ac:dyDescent="0.3">
      <c r="B84" s="7" t="s">
        <v>19</v>
      </c>
      <c r="C84" s="43">
        <f>SUM(C82:C83)</f>
        <v>9442718.8071417678</v>
      </c>
      <c r="D84" s="13">
        <f t="shared" si="12"/>
        <v>4.385976688800711</v>
      </c>
      <c r="E84" s="43">
        <f>SUM(E82:E83)</f>
        <v>0</v>
      </c>
      <c r="F84" s="13" t="e">
        <f t="shared" si="12"/>
        <v>#DIV/0!</v>
      </c>
      <c r="G84" s="43">
        <f>SUM(G82:G83)</f>
        <v>941090.74008072633</v>
      </c>
      <c r="H84" s="13">
        <f t="shared" ref="H84" si="34">+(G84/G$66)*100</f>
        <v>0.73424947718299005</v>
      </c>
      <c r="K84" s="30"/>
    </row>
    <row r="85" spans="2:11" x14ac:dyDescent="0.3">
      <c r="B85" s="77" t="s">
        <v>20</v>
      </c>
      <c r="C85" s="46">
        <f t="shared" ref="C85" si="35">+E55</f>
        <v>-255340.9249624135</v>
      </c>
      <c r="D85" s="72">
        <f t="shared" si="12"/>
        <v>-0.11860136550237352</v>
      </c>
      <c r="E85" s="54">
        <f>+'[1]Segment-acc'!D135</f>
        <v>0</v>
      </c>
      <c r="F85" s="72" t="e">
        <f t="shared" si="12"/>
        <v>#DIV/0!</v>
      </c>
      <c r="G85" s="46">
        <f>+'[1]Segment-acc'!U135</f>
        <v>-787466.65995585267</v>
      </c>
      <c r="H85" s="72">
        <f t="shared" ref="H85" si="36">+(G85/G$66)*100</f>
        <v>-0.61439025882033738</v>
      </c>
      <c r="K85" s="30"/>
    </row>
    <row r="86" spans="2:11" x14ac:dyDescent="0.3">
      <c r="B86" s="7" t="s">
        <v>21</v>
      </c>
      <c r="C86" s="43">
        <f>SUM(C84:C85)</f>
        <v>9187377.8821793534</v>
      </c>
      <c r="D86" s="13">
        <f t="shared" si="12"/>
        <v>4.2673753232983378</v>
      </c>
      <c r="E86" s="43">
        <f>SUM(E84:E85)</f>
        <v>0</v>
      </c>
      <c r="F86" s="13" t="e">
        <f t="shared" si="12"/>
        <v>#DIV/0!</v>
      </c>
      <c r="G86" s="43">
        <f>SUM(G84:G85)</f>
        <v>153624.08012487367</v>
      </c>
      <c r="H86" s="71">
        <f t="shared" ref="H86" si="37">+(G86/G$66)*100</f>
        <v>0.11985921836265277</v>
      </c>
      <c r="K86" s="30"/>
    </row>
    <row r="87" spans="2:11" x14ac:dyDescent="0.3">
      <c r="B87" s="77" t="s">
        <v>22</v>
      </c>
      <c r="C87" s="78">
        <f t="shared" ref="C87" si="38">+E57</f>
        <v>58547.60099112778</v>
      </c>
      <c r="D87" s="72">
        <f t="shared" si="12"/>
        <v>2.7194330189952948E-2</v>
      </c>
      <c r="E87" s="79">
        <f>+'[1]Segment-acc'!D137</f>
        <v>0</v>
      </c>
      <c r="F87" s="72" t="e">
        <f t="shared" si="12"/>
        <v>#DIV/0!</v>
      </c>
      <c r="G87" s="78">
        <f>+'[1]Segment-acc'!U137</f>
        <v>7378.0551757533831</v>
      </c>
      <c r="H87" s="72">
        <f t="shared" ref="H87" si="39">+(G87/G$66)*100</f>
        <v>5.7564408241435674E-3</v>
      </c>
      <c r="K87" s="30"/>
    </row>
    <row r="88" spans="2:11" ht="15" thickBot="1" x14ac:dyDescent="0.35">
      <c r="B88" s="11" t="s">
        <v>23</v>
      </c>
      <c r="C88" s="80">
        <f>SUM(C86:C87)</f>
        <v>9245925.4831704814</v>
      </c>
      <c r="D88" s="81">
        <f t="shared" si="12"/>
        <v>4.2945696534882911</v>
      </c>
      <c r="E88" s="82">
        <f>SUM(E86:E87)</f>
        <v>0</v>
      </c>
      <c r="F88" s="81" t="e">
        <f t="shared" si="12"/>
        <v>#DIV/0!</v>
      </c>
      <c r="G88" s="80">
        <f>SUM(G86:G87)</f>
        <v>161002.13530062704</v>
      </c>
      <c r="H88" s="81">
        <f t="shared" ref="H88" si="40">+(G88/G$66)*100</f>
        <v>0.12561565918679632</v>
      </c>
      <c r="K88" s="30"/>
    </row>
    <row r="89" spans="2:11" ht="15" thickTop="1" x14ac:dyDescent="0.3">
      <c r="C89" s="31">
        <f>+C88-E58</f>
        <v>0</v>
      </c>
      <c r="G89" s="44">
        <f>+G88-'[1]Segment-acc'!$U$138</f>
        <v>0</v>
      </c>
    </row>
    <row r="90" spans="2:11" x14ac:dyDescent="0.3">
      <c r="B90" s="55" t="s">
        <v>40</v>
      </c>
      <c r="C90" s="56">
        <f>+C85/C84</f>
        <v>-2.7041038728093086E-2</v>
      </c>
      <c r="D90" s="57"/>
      <c r="E90" s="56" t="e">
        <f>+E85/E84</f>
        <v>#DIV/0!</v>
      </c>
      <c r="F90" s="57"/>
      <c r="G90" s="56">
        <f>+G85/G84</f>
        <v>-0.83675954551237441</v>
      </c>
    </row>
  </sheetData>
  <mergeCells count="9">
    <mergeCell ref="D63:D64"/>
    <mergeCell ref="F63:F64"/>
    <mergeCell ref="H63:H64"/>
    <mergeCell ref="F3:F4"/>
    <mergeCell ref="D3:D4"/>
    <mergeCell ref="H3:H4"/>
    <mergeCell ref="D33:D34"/>
    <mergeCell ref="F33:F34"/>
    <mergeCell ref="H33:H34"/>
  </mergeCells>
  <printOptions horizontalCentered="1"/>
  <pageMargins left="0.45" right="0.45" top="0.5" bottom="0.5" header="0.3" footer="0.3"/>
  <pageSetup paperSize="8" scale="91" orientation="portrait" r:id="rId1"/>
  <ignoredErrors>
    <ignoredError sqref="D36 D37:D39 D6:D28 F6:H9 C36:C58 F66:F69 D66 D67:D69 C66 C70:C73 C67:C69 H67:H69 H66 H37:H58 H36 F37:G39 F36:G36" unlockedFormula="1"/>
    <ignoredError sqref="E70:H71 D70:D88 C74:C88 F40:G58 D40:D58 E74:H74 F72:F73 E79:H80 F75:F78 E82:H82 F81 E84:H84 F83 E86:H86 F85 E88:H88 F87 H72:H73 H75:H78 H81 H83 H85 H87" formula="1" unlockedFormula="1"/>
    <ignoredError sqref="H28 H26 G27:H27 H24 G25:H25 H22 G23:H23 H19:H20 G21:H21 H14 G15:H18 H10:H11 G12:H13 E22 E19:E20 E14 E10:E11" formulaRange="1" unlockedFormula="1"/>
    <ignoredError sqref="G10:G11 G14 G19:G20 G22 G24 G26 G28 E28 E26 E24 F12:F13 F10:F11 F15:F18 F14 F21 F19:F20 F23 F22 F25 F24 F27 F26 F28" formula="1" formulaRange="1" unlockedFormula="1"/>
    <ignoredError sqref="E12:E13 E15:E18 E21 E23 E25 E27" formulaRange="1"/>
    <ignoredError sqref="E40:E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E42C5-10B5-45FD-8E3E-A383E757514D}">
  <sheetPr>
    <pageSetUpPr fitToPage="1"/>
  </sheetPr>
  <dimension ref="B3:K90"/>
  <sheetViews>
    <sheetView showGridLines="0" topLeftCell="A26" zoomScale="70" zoomScaleNormal="70" workbookViewId="0">
      <selection activeCell="L17" sqref="L17"/>
    </sheetView>
  </sheetViews>
  <sheetFormatPr defaultRowHeight="14.4" x14ac:dyDescent="0.3"/>
  <cols>
    <col min="1" max="1" width="5.109375" customWidth="1"/>
    <col min="2" max="2" width="35.33203125" bestFit="1" customWidth="1"/>
    <col min="3" max="3" width="15.44140625" customWidth="1"/>
    <col min="4" max="4" width="8.77734375" customWidth="1"/>
    <col min="5" max="5" width="15.44140625" customWidth="1"/>
    <col min="6" max="6" width="8.77734375" customWidth="1"/>
    <col min="7" max="7" width="14.44140625" bestFit="1" customWidth="1"/>
    <col min="8" max="8" width="8.77734375" customWidth="1"/>
    <col min="10" max="10" width="12.33203125" style="29" bestFit="1" customWidth="1"/>
  </cols>
  <sheetData>
    <row r="3" spans="2:11" x14ac:dyDescent="0.3">
      <c r="B3" s="1" t="s">
        <v>0</v>
      </c>
      <c r="C3" s="16" t="s">
        <v>27</v>
      </c>
      <c r="D3" s="59"/>
      <c r="E3" s="50" t="s">
        <v>27</v>
      </c>
      <c r="F3" s="59" t="s">
        <v>25</v>
      </c>
      <c r="G3" s="16" t="s">
        <v>27</v>
      </c>
      <c r="H3" s="59" t="s">
        <v>25</v>
      </c>
    </row>
    <row r="4" spans="2:11" x14ac:dyDescent="0.3">
      <c r="B4" s="2"/>
      <c r="C4" s="17" t="s">
        <v>36</v>
      </c>
      <c r="D4" s="60"/>
      <c r="E4" s="51" t="s">
        <v>37</v>
      </c>
      <c r="F4" s="60"/>
      <c r="G4" s="17" t="s">
        <v>26</v>
      </c>
      <c r="H4" s="60"/>
    </row>
    <row r="5" spans="2:11" x14ac:dyDescent="0.3">
      <c r="B5" s="3"/>
      <c r="C5" s="14"/>
      <c r="D5" s="12"/>
      <c r="E5" s="14"/>
      <c r="F5" s="12"/>
      <c r="G5" s="14"/>
      <c r="H5" s="12"/>
    </row>
    <row r="6" spans="2:11" x14ac:dyDescent="0.3">
      <c r="B6" s="4" t="s">
        <v>1</v>
      </c>
      <c r="C6" s="15">
        <v>49800081.685295388</v>
      </c>
      <c r="D6" s="19">
        <f>+C6*100/$C$6</f>
        <v>100</v>
      </c>
      <c r="E6" s="15">
        <v>41073625.618401989</v>
      </c>
      <c r="F6" s="19">
        <f>+E6*100/E$6</f>
        <v>100</v>
      </c>
      <c r="G6" s="15">
        <v>43227311.471469991</v>
      </c>
      <c r="H6" s="19">
        <f>+G6*100/G$6</f>
        <v>100</v>
      </c>
      <c r="K6" s="30"/>
    </row>
    <row r="7" spans="2:11" x14ac:dyDescent="0.3">
      <c r="B7" s="5" t="s">
        <v>2</v>
      </c>
      <c r="C7" s="18">
        <v>-25924011.583227344</v>
      </c>
      <c r="D7" s="20">
        <f t="shared" ref="D7:D28" si="0">+C7*100/$C$6</f>
        <v>-52.056162773086378</v>
      </c>
      <c r="E7" s="52">
        <v>-20439602.192247801</v>
      </c>
      <c r="F7" s="20">
        <f t="shared" ref="F7:F28" si="1">+E7*100/E$6</f>
        <v>-49.763325940942401</v>
      </c>
      <c r="G7" s="18">
        <v>-24929701.106180079</v>
      </c>
      <c r="H7" s="20">
        <f t="shared" ref="H7:H28" si="2">+G7*100/G$6</f>
        <v>-57.671181152761896</v>
      </c>
      <c r="K7" s="30"/>
    </row>
    <row r="8" spans="2:11" x14ac:dyDescent="0.3">
      <c r="B8" s="5" t="s">
        <v>3</v>
      </c>
      <c r="C8" s="18">
        <v>-3026013.9001277052</v>
      </c>
      <c r="D8" s="20">
        <f t="shared" si="0"/>
        <v>-6.0763231659943342</v>
      </c>
      <c r="E8" s="52">
        <v>-2594251.4645426339</v>
      </c>
      <c r="F8" s="20">
        <f t="shared" si="1"/>
        <v>-6.3161004792826123</v>
      </c>
      <c r="G8" s="18">
        <v>-2761438.9569588383</v>
      </c>
      <c r="H8" s="20">
        <f t="shared" si="2"/>
        <v>-6.3881811358575629</v>
      </c>
      <c r="K8" s="30"/>
    </row>
    <row r="9" spans="2:11" x14ac:dyDescent="0.3">
      <c r="B9" s="6" t="s">
        <v>4</v>
      </c>
      <c r="C9" s="46">
        <v>-9532248.3812400382</v>
      </c>
      <c r="D9" s="73">
        <f t="shared" si="0"/>
        <v>-19.141029610107349</v>
      </c>
      <c r="E9" s="54">
        <v>-9820699.0889982823</v>
      </c>
      <c r="F9" s="73">
        <f t="shared" si="1"/>
        <v>-23.909988322526775</v>
      </c>
      <c r="G9" s="46">
        <v>-10732975.919815591</v>
      </c>
      <c r="H9" s="73">
        <f t="shared" si="2"/>
        <v>-24.829154426824232</v>
      </c>
      <c r="K9" s="30"/>
    </row>
    <row r="10" spans="2:11" x14ac:dyDescent="0.3">
      <c r="B10" s="7" t="s">
        <v>5</v>
      </c>
      <c r="C10" s="74">
        <v>-38482273.864595085</v>
      </c>
      <c r="D10" s="75">
        <f t="shared" si="0"/>
        <v>-77.273515549188048</v>
      </c>
      <c r="E10" s="74">
        <f>SUM(E7:E9)</f>
        <v>-32854552.745788716</v>
      </c>
      <c r="F10" s="75">
        <f t="shared" si="1"/>
        <v>-79.989414742751791</v>
      </c>
      <c r="G10" s="74">
        <f>SUM(G7:G9)</f>
        <v>-38424115.98295451</v>
      </c>
      <c r="H10" s="76">
        <f t="shared" si="2"/>
        <v>-88.888516715443686</v>
      </c>
      <c r="K10" s="30"/>
    </row>
    <row r="11" spans="2:11" x14ac:dyDescent="0.3">
      <c r="B11" s="7" t="s">
        <v>6</v>
      </c>
      <c r="C11" s="43">
        <v>11317807.820700303</v>
      </c>
      <c r="D11" s="13">
        <f t="shared" si="0"/>
        <v>22.726484450811942</v>
      </c>
      <c r="E11" s="43">
        <f>+E6+E10</f>
        <v>8219072.8726132736</v>
      </c>
      <c r="F11" s="13">
        <f t="shared" si="1"/>
        <v>20.010585257248213</v>
      </c>
      <c r="G11" s="43">
        <f>+G6+G10</f>
        <v>4803195.4885154814</v>
      </c>
      <c r="H11" s="13">
        <f t="shared" si="2"/>
        <v>11.111483284556313</v>
      </c>
      <c r="K11" s="30"/>
    </row>
    <row r="12" spans="2:11" x14ac:dyDescent="0.3">
      <c r="B12" s="8" t="s">
        <v>7</v>
      </c>
      <c r="C12" s="18">
        <v>617306.45126352273</v>
      </c>
      <c r="D12" s="21">
        <f t="shared" si="0"/>
        <v>1.2395691540518026</v>
      </c>
      <c r="E12" s="52">
        <v>917848.90214834618</v>
      </c>
      <c r="F12" s="21">
        <f t="shared" si="1"/>
        <v>2.2346430058931235</v>
      </c>
      <c r="G12" s="18">
        <v>359886.91870991932</v>
      </c>
      <c r="H12" s="21">
        <f t="shared" si="2"/>
        <v>0.83254522767959915</v>
      </c>
      <c r="K12" s="30"/>
    </row>
    <row r="13" spans="2:11" x14ac:dyDescent="0.3">
      <c r="B13" s="6" t="s">
        <v>8</v>
      </c>
      <c r="C13" s="46">
        <v>1695.3118896035437</v>
      </c>
      <c r="D13" s="25">
        <f t="shared" si="0"/>
        <v>3.404235158321283E-3</v>
      </c>
      <c r="E13" s="54">
        <v>10562.333702371201</v>
      </c>
      <c r="F13" s="25">
        <f t="shared" si="1"/>
        <v>2.5715610792437612E-2</v>
      </c>
      <c r="G13" s="18">
        <v>9017.0756401191502</v>
      </c>
      <c r="H13" s="25">
        <f t="shared" si="2"/>
        <v>2.0859672584704735E-2</v>
      </c>
      <c r="K13" s="30"/>
    </row>
    <row r="14" spans="2:11" x14ac:dyDescent="0.3">
      <c r="B14" s="45" t="s">
        <v>9</v>
      </c>
      <c r="C14" s="48">
        <v>11936809.583853429</v>
      </c>
      <c r="D14" s="13">
        <f t="shared" si="0"/>
        <v>23.969457840022066</v>
      </c>
      <c r="E14" s="43">
        <f>SUM(E11:E13)</f>
        <v>9147484.1084639896</v>
      </c>
      <c r="F14" s="13">
        <f t="shared" si="1"/>
        <v>22.270943873933771</v>
      </c>
      <c r="G14" s="43">
        <f>SUM(G11:G13)</f>
        <v>5172099.4828655198</v>
      </c>
      <c r="H14" s="13">
        <f t="shared" si="2"/>
        <v>11.964888184820616</v>
      </c>
      <c r="K14" s="30"/>
    </row>
    <row r="15" spans="2:11" x14ac:dyDescent="0.3">
      <c r="B15" s="8" t="s">
        <v>10</v>
      </c>
      <c r="C15" s="47">
        <v>-533229.33897705504</v>
      </c>
      <c r="D15" s="24">
        <f t="shared" si="0"/>
        <v>-1.0707398882329608</v>
      </c>
      <c r="E15" s="53">
        <v>-424094.7012821032</v>
      </c>
      <c r="F15" s="24">
        <f t="shared" si="1"/>
        <v>-1.0325231700317645</v>
      </c>
      <c r="G15" s="18">
        <v>-2026183.4909713075</v>
      </c>
      <c r="H15" s="24">
        <f t="shared" si="2"/>
        <v>-4.6872762195923006</v>
      </c>
      <c r="K15" s="30"/>
    </row>
    <row r="16" spans="2:11" x14ac:dyDescent="0.3">
      <c r="B16" s="5" t="s">
        <v>11</v>
      </c>
      <c r="C16" s="18">
        <v>-1828775.6908516053</v>
      </c>
      <c r="D16" s="22">
        <f t="shared" si="0"/>
        <v>-3.6722343196308311</v>
      </c>
      <c r="E16" s="52">
        <v>-1841610.3293615005</v>
      </c>
      <c r="F16" s="22">
        <f t="shared" si="1"/>
        <v>-4.4836809549542513</v>
      </c>
      <c r="G16" s="18">
        <v>-1449061.2698152272</v>
      </c>
      <c r="H16" s="22">
        <f t="shared" si="2"/>
        <v>-3.3521892074449444</v>
      </c>
      <c r="K16" s="30"/>
    </row>
    <row r="17" spans="2:11" x14ac:dyDescent="0.3">
      <c r="B17" s="5" t="s">
        <v>12</v>
      </c>
      <c r="C17" s="18">
        <v>-78235.807023151385</v>
      </c>
      <c r="D17" s="22">
        <f t="shared" si="0"/>
        <v>-0.1570997564171713</v>
      </c>
      <c r="E17" s="52">
        <v>-63165.338663102521</v>
      </c>
      <c r="F17" s="22">
        <f t="shared" si="1"/>
        <v>-0.1537856415451255</v>
      </c>
      <c r="G17" s="18">
        <v>-90079.886269229071</v>
      </c>
      <c r="H17" s="22">
        <f t="shared" si="2"/>
        <v>-0.20838651121914387</v>
      </c>
      <c r="K17" s="30"/>
    </row>
    <row r="18" spans="2:11" x14ac:dyDescent="0.3">
      <c r="B18" s="9" t="s">
        <v>13</v>
      </c>
      <c r="C18" s="18">
        <v>0</v>
      </c>
      <c r="D18" s="23">
        <f t="shared" si="0"/>
        <v>0</v>
      </c>
      <c r="E18" s="52">
        <v>0</v>
      </c>
      <c r="F18" s="23">
        <f t="shared" si="1"/>
        <v>0</v>
      </c>
      <c r="G18" s="18">
        <v>0</v>
      </c>
      <c r="H18" s="23">
        <f t="shared" si="2"/>
        <v>0</v>
      </c>
      <c r="K18" s="30"/>
    </row>
    <row r="19" spans="2:11" x14ac:dyDescent="0.3">
      <c r="B19" s="7" t="s">
        <v>14</v>
      </c>
      <c r="C19" s="43">
        <v>-2440240.8368518115</v>
      </c>
      <c r="D19" s="13">
        <f t="shared" si="0"/>
        <v>-4.9000739642809625</v>
      </c>
      <c r="E19" s="43">
        <f>SUM(E15:E18)</f>
        <v>-2328870.3693067064</v>
      </c>
      <c r="F19" s="13">
        <f t="shared" si="1"/>
        <v>-5.6699897665311427</v>
      </c>
      <c r="G19" s="43">
        <f>SUM(G15:G18)</f>
        <v>-3565324.6470557638</v>
      </c>
      <c r="H19" s="13">
        <f t="shared" si="2"/>
        <v>-8.2478519382563888</v>
      </c>
      <c r="K19" s="30"/>
    </row>
    <row r="20" spans="2:11" x14ac:dyDescent="0.3">
      <c r="B20" s="10" t="s">
        <v>15</v>
      </c>
      <c r="C20" s="43">
        <v>9496568.7470016181</v>
      </c>
      <c r="D20" s="13">
        <f t="shared" si="0"/>
        <v>19.069383875741106</v>
      </c>
      <c r="E20" s="43">
        <f>SUM(E14,E19)</f>
        <v>6818613.7391572837</v>
      </c>
      <c r="F20" s="13">
        <f t="shared" si="1"/>
        <v>16.600954107402629</v>
      </c>
      <c r="G20" s="43">
        <f>SUM(G14,G19)</f>
        <v>1606774.8358097561</v>
      </c>
      <c r="H20" s="13">
        <f t="shared" si="2"/>
        <v>3.7170362465642275</v>
      </c>
      <c r="K20" s="30"/>
    </row>
    <row r="21" spans="2:11" x14ac:dyDescent="0.3">
      <c r="B21" s="77" t="s">
        <v>16</v>
      </c>
      <c r="C21" s="46">
        <v>0</v>
      </c>
      <c r="D21" s="72">
        <f>+C22*100/$C$6</f>
        <v>19.069383875741106</v>
      </c>
      <c r="E21" s="54">
        <v>0</v>
      </c>
      <c r="F21" s="72">
        <f t="shared" si="1"/>
        <v>0</v>
      </c>
      <c r="G21" s="46">
        <v>0</v>
      </c>
      <c r="H21" s="72">
        <f t="shared" si="2"/>
        <v>0</v>
      </c>
      <c r="K21" s="30"/>
    </row>
    <row r="22" spans="2:11" x14ac:dyDescent="0.3">
      <c r="B22" s="7" t="s">
        <v>17</v>
      </c>
      <c r="C22" s="43">
        <v>9496568.7470016181</v>
      </c>
      <c r="D22" s="13">
        <f t="shared" si="0"/>
        <v>19.069383875741106</v>
      </c>
      <c r="E22" s="43">
        <f>SUM(E20:E21)</f>
        <v>6818613.7391572837</v>
      </c>
      <c r="F22" s="13">
        <f t="shared" si="1"/>
        <v>16.600954107402629</v>
      </c>
      <c r="G22" s="43">
        <f>SUM(G20:G21)</f>
        <v>1606774.8358097561</v>
      </c>
      <c r="H22" s="71">
        <f t="shared" si="2"/>
        <v>3.7170362465642275</v>
      </c>
      <c r="K22" s="30"/>
    </row>
    <row r="23" spans="2:11" x14ac:dyDescent="0.3">
      <c r="B23" s="77" t="s">
        <v>18</v>
      </c>
      <c r="C23" s="47">
        <v>-386976.03791237547</v>
      </c>
      <c r="D23" s="72">
        <f t="shared" si="0"/>
        <v>-0.77705904250883784</v>
      </c>
      <c r="E23" s="53">
        <v>-293043.42008501344</v>
      </c>
      <c r="F23" s="72">
        <f t="shared" si="1"/>
        <v>-0.71345885753441451</v>
      </c>
      <c r="G23" s="47">
        <v>-425801.71665819368</v>
      </c>
      <c r="H23" s="72">
        <f t="shared" si="2"/>
        <v>-0.98502937648394506</v>
      </c>
      <c r="K23" s="30"/>
    </row>
    <row r="24" spans="2:11" x14ac:dyDescent="0.3">
      <c r="B24" s="7" t="s">
        <v>19</v>
      </c>
      <c r="C24" s="43">
        <v>9109592.7090892419</v>
      </c>
      <c r="D24" s="13">
        <f t="shared" si="0"/>
        <v>18.292324833232268</v>
      </c>
      <c r="E24" s="43">
        <f>SUM(E22:E23)</f>
        <v>6525570.3190722698</v>
      </c>
      <c r="F24" s="13">
        <f t="shared" si="1"/>
        <v>15.887495249868214</v>
      </c>
      <c r="G24" s="43">
        <f>SUM(G22:G23)</f>
        <v>1180973.1191515625</v>
      </c>
      <c r="H24" s="13">
        <f t="shared" si="2"/>
        <v>2.7320068700802831</v>
      </c>
      <c r="K24" s="30"/>
    </row>
    <row r="25" spans="2:11" x14ac:dyDescent="0.3">
      <c r="B25" s="77" t="s">
        <v>20</v>
      </c>
      <c r="C25" s="46">
        <v>-1825767.6010255213</v>
      </c>
      <c r="D25" s="72">
        <f t="shared" si="0"/>
        <v>-3.6661939885223536</v>
      </c>
      <c r="E25" s="54">
        <v>-1303430.753243804</v>
      </c>
      <c r="F25" s="72">
        <f t="shared" si="1"/>
        <v>-3.1734007739015744</v>
      </c>
      <c r="G25" s="46">
        <v>-248864.62011135288</v>
      </c>
      <c r="H25" s="72">
        <f t="shared" si="2"/>
        <v>-0.57571153893205551</v>
      </c>
      <c r="K25" s="30"/>
    </row>
    <row r="26" spans="2:11" x14ac:dyDescent="0.3">
      <c r="B26" s="7" t="s">
        <v>21</v>
      </c>
      <c r="C26" s="43">
        <v>7283825.1080637202</v>
      </c>
      <c r="D26" s="13">
        <f t="shared" si="0"/>
        <v>14.626130844709913</v>
      </c>
      <c r="E26" s="43">
        <f>SUM(E24:E25)</f>
        <v>5222139.5658284659</v>
      </c>
      <c r="F26" s="13">
        <f t="shared" si="1"/>
        <v>12.71409447596664</v>
      </c>
      <c r="G26" s="43">
        <f>SUM(G24:G25)</f>
        <v>932108.49904020957</v>
      </c>
      <c r="H26" s="71">
        <f t="shared" si="2"/>
        <v>2.1562953311482271</v>
      </c>
      <c r="K26" s="30"/>
    </row>
    <row r="27" spans="2:11" x14ac:dyDescent="0.3">
      <c r="B27" s="77" t="s">
        <v>22</v>
      </c>
      <c r="C27" s="78">
        <v>2927.9326753546643</v>
      </c>
      <c r="D27" s="72">
        <f t="shared" si="0"/>
        <v>5.8793732384965205E-3</v>
      </c>
      <c r="E27" s="79">
        <v>8700.273012573738</v>
      </c>
      <c r="F27" s="72">
        <f t="shared" si="1"/>
        <v>2.1182140318958848E-2</v>
      </c>
      <c r="G27" s="78">
        <v>4124.7535125436243</v>
      </c>
      <c r="H27" s="72">
        <f t="shared" si="2"/>
        <v>9.5420079855439537E-3</v>
      </c>
      <c r="K27" s="30"/>
    </row>
    <row r="28" spans="2:11" ht="15" thickBot="1" x14ac:dyDescent="0.35">
      <c r="B28" s="11" t="s">
        <v>23</v>
      </c>
      <c r="C28" s="80">
        <v>7286753.0407390753</v>
      </c>
      <c r="D28" s="81">
        <f t="shared" si="0"/>
        <v>14.632010217948409</v>
      </c>
      <c r="E28" s="82">
        <f>SUM(E26:E27)</f>
        <v>5230839.8388410397</v>
      </c>
      <c r="F28" s="81">
        <f t="shared" si="1"/>
        <v>12.735276616285597</v>
      </c>
      <c r="G28" s="80">
        <f>SUM(G26:G27)</f>
        <v>936233.2525527532</v>
      </c>
      <c r="H28" s="81">
        <f t="shared" si="2"/>
        <v>2.1658373391337715</v>
      </c>
      <c r="K28" s="30"/>
    </row>
    <row r="29" spans="2:11" ht="15" thickTop="1" x14ac:dyDescent="0.3">
      <c r="B29" s="55" t="s">
        <v>40</v>
      </c>
      <c r="C29" s="56">
        <f>+C25/C24</f>
        <v>-0.20042252813386843</v>
      </c>
      <c r="D29" s="57"/>
      <c r="E29" s="56">
        <f>+E25/E24</f>
        <v>-0.19974204391519157</v>
      </c>
      <c r="F29" s="57"/>
      <c r="G29" s="56">
        <f>+G25/G24</f>
        <v>-0.21072843748564132</v>
      </c>
      <c r="H29" s="57"/>
    </row>
    <row r="30" spans="2:11" x14ac:dyDescent="0.3">
      <c r="E30" s="32">
        <f>5230839.83884104-E28</f>
        <v>0</v>
      </c>
    </row>
    <row r="31" spans="2:11" hidden="1" x14ac:dyDescent="0.3"/>
    <row r="32" spans="2:11" x14ac:dyDescent="0.3">
      <c r="B32" s="1" t="s">
        <v>0</v>
      </c>
      <c r="C32" s="16" t="s">
        <v>27</v>
      </c>
      <c r="D32" s="59"/>
      <c r="E32" s="50" t="s">
        <v>27</v>
      </c>
      <c r="F32" s="59" t="s">
        <v>25</v>
      </c>
      <c r="G32" s="16" t="s">
        <v>27</v>
      </c>
      <c r="H32" s="59" t="s">
        <v>25</v>
      </c>
    </row>
    <row r="33" spans="2:8" x14ac:dyDescent="0.3">
      <c r="B33" s="2"/>
      <c r="C33" s="17" t="s">
        <v>37</v>
      </c>
      <c r="D33" s="60"/>
      <c r="E33" s="51" t="s">
        <v>38</v>
      </c>
      <c r="F33" s="60"/>
      <c r="G33" s="17" t="s">
        <v>32</v>
      </c>
      <c r="H33" s="60"/>
    </row>
    <row r="34" spans="2:8" x14ac:dyDescent="0.3">
      <c r="B34" s="3"/>
      <c r="C34" s="14"/>
      <c r="D34" s="12"/>
      <c r="E34" s="14"/>
      <c r="F34" s="12"/>
      <c r="G34" s="14"/>
      <c r="H34" s="12"/>
    </row>
    <row r="35" spans="2:8" x14ac:dyDescent="0.3">
      <c r="B35" s="4" t="s">
        <v>1</v>
      </c>
      <c r="C35" s="15">
        <f>+E6</f>
        <v>41073625.618401989</v>
      </c>
      <c r="D35" s="19">
        <f>+C35*100/$C$35</f>
        <v>100</v>
      </c>
      <c r="E35" s="15">
        <v>51066632.388858944</v>
      </c>
      <c r="F35" s="19">
        <f>+E35*100/$E$35</f>
        <v>100</v>
      </c>
      <c r="G35" s="15">
        <v>22621504.83702442</v>
      </c>
      <c r="H35" s="19">
        <f>+G35*100/$G$35</f>
        <v>100</v>
      </c>
    </row>
    <row r="36" spans="2:8" x14ac:dyDescent="0.3">
      <c r="B36" s="5" t="s">
        <v>2</v>
      </c>
      <c r="C36" s="18">
        <f t="shared" ref="C36:C38" si="3">+E7</f>
        <v>-20439602.192247801</v>
      </c>
      <c r="D36" s="20">
        <f t="shared" ref="D36:D57" si="4">+C36*100/$C$35</f>
        <v>-49.763325940942401</v>
      </c>
      <c r="E36" s="52">
        <v>-25055054.501153246</v>
      </c>
      <c r="F36" s="20">
        <f t="shared" ref="F36:F57" si="5">+E36*100/$E$35</f>
        <v>-49.063455585568299</v>
      </c>
      <c r="G36" s="18">
        <v>-12405970.751950026</v>
      </c>
      <c r="H36" s="20">
        <f t="shared" ref="H36:H57" si="6">+G36*100/$G$35</f>
        <v>-54.841491940205856</v>
      </c>
    </row>
    <row r="37" spans="2:8" x14ac:dyDescent="0.3">
      <c r="B37" s="5" t="s">
        <v>3</v>
      </c>
      <c r="C37" s="18">
        <f t="shared" si="3"/>
        <v>-2594251.4645426339</v>
      </c>
      <c r="D37" s="20">
        <f t="shared" si="4"/>
        <v>-6.3161004792826123</v>
      </c>
      <c r="E37" s="52">
        <v>-2841174.1149313068</v>
      </c>
      <c r="F37" s="20">
        <f t="shared" si="5"/>
        <v>-5.5636606175565193</v>
      </c>
      <c r="G37" s="18">
        <v>-1725789.7130174818</v>
      </c>
      <c r="H37" s="20">
        <f t="shared" si="6"/>
        <v>-7.6289783789843053</v>
      </c>
    </row>
    <row r="38" spans="2:8" x14ac:dyDescent="0.3">
      <c r="B38" s="6" t="s">
        <v>4</v>
      </c>
      <c r="C38" s="46">
        <f t="shared" si="3"/>
        <v>-9820699.0889982823</v>
      </c>
      <c r="D38" s="73">
        <f t="shared" si="4"/>
        <v>-23.909988322526775</v>
      </c>
      <c r="E38" s="54">
        <v>-12554012.819748847</v>
      </c>
      <c r="F38" s="73">
        <f t="shared" si="5"/>
        <v>-24.583592519188166</v>
      </c>
      <c r="G38" s="46">
        <v>-6735643.7830594499</v>
      </c>
      <c r="H38" s="73">
        <f t="shared" si="6"/>
        <v>-29.77540102475977</v>
      </c>
    </row>
    <row r="39" spans="2:8" x14ac:dyDescent="0.3">
      <c r="B39" s="7" t="s">
        <v>5</v>
      </c>
      <c r="C39" s="74">
        <f>SUM(C36:C38)</f>
        <v>-32854552.745788716</v>
      </c>
      <c r="D39" s="75">
        <f t="shared" si="4"/>
        <v>-79.989414742751791</v>
      </c>
      <c r="E39" s="74">
        <f>SUM(E36:E38)</f>
        <v>-40450241.435833402</v>
      </c>
      <c r="F39" s="75">
        <f t="shared" si="5"/>
        <v>-79.210708722312987</v>
      </c>
      <c r="G39" s="74">
        <f>SUM(G36:G38)</f>
        <v>-20867404.24802696</v>
      </c>
      <c r="H39" s="76">
        <f t="shared" si="6"/>
        <v>-92.245871343949943</v>
      </c>
    </row>
    <row r="40" spans="2:8" x14ac:dyDescent="0.3">
      <c r="B40" s="7" t="s">
        <v>6</v>
      </c>
      <c r="C40" s="43">
        <f>+C35+C39</f>
        <v>8219072.8726132736</v>
      </c>
      <c r="D40" s="13">
        <f t="shared" si="4"/>
        <v>20.010585257248213</v>
      </c>
      <c r="E40" s="43">
        <f>+E35+E39</f>
        <v>10616390.953025542</v>
      </c>
      <c r="F40" s="13">
        <f t="shared" si="5"/>
        <v>20.78929127768701</v>
      </c>
      <c r="G40" s="43">
        <f>+G35+G39</f>
        <v>1754100.5889974609</v>
      </c>
      <c r="H40" s="13">
        <f t="shared" si="6"/>
        <v>7.7541286560500593</v>
      </c>
    </row>
    <row r="41" spans="2:8" x14ac:dyDescent="0.3">
      <c r="B41" s="8" t="s">
        <v>7</v>
      </c>
      <c r="C41" s="18">
        <f t="shared" ref="C41:C42" si="7">+E12</f>
        <v>917848.90214834618</v>
      </c>
      <c r="D41" s="21">
        <f t="shared" si="4"/>
        <v>2.2346430058931235</v>
      </c>
      <c r="E41" s="52">
        <v>555601.29011221416</v>
      </c>
      <c r="F41" s="21">
        <f t="shared" si="5"/>
        <v>1.0879928127655978</v>
      </c>
      <c r="G41" s="18">
        <v>830145.9626439726</v>
      </c>
      <c r="H41" s="21">
        <f t="shared" si="6"/>
        <v>3.6697203330402668</v>
      </c>
    </row>
    <row r="42" spans="2:8" x14ac:dyDescent="0.3">
      <c r="B42" s="6" t="s">
        <v>8</v>
      </c>
      <c r="C42" s="46">
        <f t="shared" si="7"/>
        <v>10562.333702371201</v>
      </c>
      <c r="D42" s="25">
        <f t="shared" si="4"/>
        <v>2.5715610792437612E-2</v>
      </c>
      <c r="E42" s="54">
        <v>50888.246048288376</v>
      </c>
      <c r="F42" s="25">
        <f t="shared" si="5"/>
        <v>9.9650679255267494E-2</v>
      </c>
      <c r="G42" s="18">
        <v>4371.1301307023132</v>
      </c>
      <c r="H42" s="25">
        <f t="shared" si="6"/>
        <v>1.9322897226307076E-2</v>
      </c>
    </row>
    <row r="43" spans="2:8" x14ac:dyDescent="0.3">
      <c r="B43" s="45" t="s">
        <v>9</v>
      </c>
      <c r="C43" s="48">
        <f>SUM(C40:C42)</f>
        <v>9147484.1084639896</v>
      </c>
      <c r="D43" s="13">
        <f t="shared" si="4"/>
        <v>22.270943873933771</v>
      </c>
      <c r="E43" s="43">
        <f>SUM(E40:E42)</f>
        <v>11222880.489186045</v>
      </c>
      <c r="F43" s="13">
        <f t="shared" si="5"/>
        <v>21.976934769707874</v>
      </c>
      <c r="G43" s="43">
        <f>SUM(G40:G42)</f>
        <v>2588617.6817721357</v>
      </c>
      <c r="H43" s="13">
        <f t="shared" si="6"/>
        <v>11.443171886316634</v>
      </c>
    </row>
    <row r="44" spans="2:8" x14ac:dyDescent="0.3">
      <c r="B44" s="8" t="s">
        <v>10</v>
      </c>
      <c r="C44" s="47">
        <f t="shared" ref="C44:C47" si="8">+E15</f>
        <v>-424094.7012821032</v>
      </c>
      <c r="D44" s="24">
        <f t="shared" si="4"/>
        <v>-1.0325231700317645</v>
      </c>
      <c r="E44" s="53">
        <v>-425424.25546920416</v>
      </c>
      <c r="F44" s="24">
        <f t="shared" si="5"/>
        <v>-0.83307677747322484</v>
      </c>
      <c r="G44" s="18">
        <v>-1159064.7944117959</v>
      </c>
      <c r="H44" s="24">
        <f t="shared" si="6"/>
        <v>-5.1237298436254539</v>
      </c>
    </row>
    <row r="45" spans="2:8" x14ac:dyDescent="0.3">
      <c r="B45" s="5" t="s">
        <v>11</v>
      </c>
      <c r="C45" s="18">
        <f t="shared" si="8"/>
        <v>-1841610.3293615005</v>
      </c>
      <c r="D45" s="22">
        <f t="shared" si="4"/>
        <v>-4.4836809549542513</v>
      </c>
      <c r="E45" s="52">
        <v>-1790737.5310622386</v>
      </c>
      <c r="F45" s="22">
        <f t="shared" si="5"/>
        <v>-3.5066685373459605</v>
      </c>
      <c r="G45" s="18">
        <v>-2084659.2297552598</v>
      </c>
      <c r="H45" s="22">
        <f t="shared" si="6"/>
        <v>-9.2153870610027511</v>
      </c>
    </row>
    <row r="46" spans="2:8" x14ac:dyDescent="0.3">
      <c r="B46" s="5" t="s">
        <v>12</v>
      </c>
      <c r="C46" s="18">
        <f t="shared" si="8"/>
        <v>-63165.338663102521</v>
      </c>
      <c r="D46" s="22">
        <f t="shared" si="4"/>
        <v>-0.1537856415451255</v>
      </c>
      <c r="E46" s="52">
        <v>-128662.34408122582</v>
      </c>
      <c r="F46" s="22">
        <f t="shared" si="5"/>
        <v>-0.2519499290681555</v>
      </c>
      <c r="G46" s="18">
        <v>-58462.484196060788</v>
      </c>
      <c r="H46" s="22">
        <f t="shared" si="6"/>
        <v>-0.2584376442559902</v>
      </c>
    </row>
    <row r="47" spans="2:8" x14ac:dyDescent="0.3">
      <c r="B47" s="9" t="s">
        <v>13</v>
      </c>
      <c r="C47" s="18">
        <f t="shared" si="8"/>
        <v>0</v>
      </c>
      <c r="D47" s="23">
        <f t="shared" si="4"/>
        <v>0</v>
      </c>
      <c r="E47" s="52">
        <v>0</v>
      </c>
      <c r="F47" s="23">
        <f t="shared" si="5"/>
        <v>0</v>
      </c>
      <c r="G47" s="18">
        <v>0</v>
      </c>
      <c r="H47" s="23">
        <f t="shared" si="6"/>
        <v>0</v>
      </c>
    </row>
    <row r="48" spans="2:8" x14ac:dyDescent="0.3">
      <c r="B48" s="7" t="s">
        <v>14</v>
      </c>
      <c r="C48" s="43">
        <f>SUM(C44:C47)</f>
        <v>-2328870.3693067064</v>
      </c>
      <c r="D48" s="13">
        <f t="shared" si="4"/>
        <v>-5.6699897665311427</v>
      </c>
      <c r="E48" s="43">
        <f>SUM(E44:E47)</f>
        <v>-2344824.1306126686</v>
      </c>
      <c r="F48" s="13">
        <f t="shared" si="5"/>
        <v>-4.5916952438873411</v>
      </c>
      <c r="G48" s="43">
        <f>SUM(G44:G47)</f>
        <v>-3302186.5083631165</v>
      </c>
      <c r="H48" s="13">
        <f t="shared" si="6"/>
        <v>-14.597554548884194</v>
      </c>
    </row>
    <row r="49" spans="2:10" x14ac:dyDescent="0.3">
      <c r="B49" s="10" t="s">
        <v>15</v>
      </c>
      <c r="C49" s="43">
        <f>SUM(C43,C48)</f>
        <v>6818613.7391572837</v>
      </c>
      <c r="D49" s="13">
        <f t="shared" si="4"/>
        <v>16.600954107402629</v>
      </c>
      <c r="E49" s="43">
        <f>SUM(E43,E48)</f>
        <v>8878056.3585733771</v>
      </c>
      <c r="F49" s="13">
        <f t="shared" si="5"/>
        <v>17.385239525820538</v>
      </c>
      <c r="G49" s="43">
        <f>SUM(G43,G48)</f>
        <v>-713568.82659098087</v>
      </c>
      <c r="H49" s="13">
        <f t="shared" si="6"/>
        <v>-3.1543826625675626</v>
      </c>
    </row>
    <row r="50" spans="2:10" x14ac:dyDescent="0.3">
      <c r="B50" s="77" t="s">
        <v>16</v>
      </c>
      <c r="C50" s="46">
        <f t="shared" ref="C50" si="9">+E21</f>
        <v>0</v>
      </c>
      <c r="D50" s="72">
        <f t="shared" si="4"/>
        <v>0</v>
      </c>
      <c r="E50" s="54">
        <v>0</v>
      </c>
      <c r="F50" s="72">
        <f t="shared" si="5"/>
        <v>0</v>
      </c>
      <c r="G50" s="46">
        <v>0</v>
      </c>
      <c r="H50" s="72">
        <f t="shared" si="6"/>
        <v>0</v>
      </c>
    </row>
    <row r="51" spans="2:10" x14ac:dyDescent="0.3">
      <c r="B51" s="7" t="s">
        <v>17</v>
      </c>
      <c r="C51" s="43">
        <f>SUM(C49:C50)</f>
        <v>6818613.7391572837</v>
      </c>
      <c r="D51" s="13">
        <f t="shared" si="4"/>
        <v>16.600954107402629</v>
      </c>
      <c r="E51" s="43">
        <f>SUM(E49:E50)</f>
        <v>8878056.3585733771</v>
      </c>
      <c r="F51" s="13">
        <f t="shared" si="5"/>
        <v>17.385239525820538</v>
      </c>
      <c r="G51" s="43">
        <f>SUM(G49:G50)</f>
        <v>-713568.82659098087</v>
      </c>
      <c r="H51" s="71">
        <f t="shared" si="6"/>
        <v>-3.1543826625675626</v>
      </c>
    </row>
    <row r="52" spans="2:10" x14ac:dyDescent="0.3">
      <c r="B52" s="77" t="s">
        <v>18</v>
      </c>
      <c r="C52" s="47">
        <f t="shared" ref="C52" si="10">+E23</f>
        <v>-293043.42008501344</v>
      </c>
      <c r="D52" s="72">
        <f t="shared" si="4"/>
        <v>-0.71345885753441451</v>
      </c>
      <c r="E52" s="53">
        <v>-357198.22978679178</v>
      </c>
      <c r="F52" s="72">
        <f t="shared" si="5"/>
        <v>-0.69947480982654475</v>
      </c>
      <c r="G52" s="47">
        <v>-252925.53510709753</v>
      </c>
      <c r="H52" s="72">
        <f t="shared" si="6"/>
        <v>-1.1180756405433139</v>
      </c>
    </row>
    <row r="53" spans="2:10" x14ac:dyDescent="0.3">
      <c r="B53" s="7" t="s">
        <v>19</v>
      </c>
      <c r="C53" s="43">
        <f>SUM(C51:C52)</f>
        <v>6525570.3190722698</v>
      </c>
      <c r="D53" s="13">
        <f t="shared" si="4"/>
        <v>15.887495249868214</v>
      </c>
      <c r="E53" s="43">
        <f>SUM(E51:E52)</f>
        <v>8520858.1287865862</v>
      </c>
      <c r="F53" s="13">
        <f t="shared" si="5"/>
        <v>16.685764715993994</v>
      </c>
      <c r="G53" s="43">
        <f>SUM(G51:G52)</f>
        <v>-966494.36169807846</v>
      </c>
      <c r="H53" s="13">
        <f t="shared" si="6"/>
        <v>-4.2724583031108772</v>
      </c>
    </row>
    <row r="54" spans="2:10" x14ac:dyDescent="0.3">
      <c r="B54" s="77" t="s">
        <v>20</v>
      </c>
      <c r="C54" s="46">
        <f t="shared" ref="C54" si="11">+E25</f>
        <v>-1303430.753243804</v>
      </c>
      <c r="D54" s="72">
        <f t="shared" si="4"/>
        <v>-3.1734007739015744</v>
      </c>
      <c r="E54" s="54">
        <v>-1724367.6608497589</v>
      </c>
      <c r="F54" s="72">
        <f t="shared" si="5"/>
        <v>-3.376701341336068</v>
      </c>
      <c r="G54" s="46">
        <v>277643.5251104146</v>
      </c>
      <c r="H54" s="72">
        <f t="shared" si="6"/>
        <v>1.2273433050130151</v>
      </c>
    </row>
    <row r="55" spans="2:10" x14ac:dyDescent="0.3">
      <c r="B55" s="7" t="s">
        <v>21</v>
      </c>
      <c r="C55" s="43">
        <f>SUM(C53:C54)</f>
        <v>5222139.5658284659</v>
      </c>
      <c r="D55" s="13">
        <f t="shared" si="4"/>
        <v>12.71409447596664</v>
      </c>
      <c r="E55" s="43">
        <f>SUM(E53:E54)</f>
        <v>6796490.4679368269</v>
      </c>
      <c r="F55" s="13">
        <f t="shared" si="5"/>
        <v>13.309063374657924</v>
      </c>
      <c r="G55" s="43">
        <f>SUM(G53:G54)</f>
        <v>-688850.83658766386</v>
      </c>
      <c r="H55" s="71">
        <f t="shared" si="6"/>
        <v>-3.0451149980978616</v>
      </c>
    </row>
    <row r="56" spans="2:10" x14ac:dyDescent="0.3">
      <c r="B56" s="77" t="s">
        <v>22</v>
      </c>
      <c r="C56" s="78">
        <f t="shared" ref="C56" si="12">+E27</f>
        <v>8700.273012573738</v>
      </c>
      <c r="D56" s="72">
        <f t="shared" si="4"/>
        <v>2.1182140318958848E-2</v>
      </c>
      <c r="E56" s="79">
        <v>14561.739665352643</v>
      </c>
      <c r="F56" s="72">
        <f t="shared" si="5"/>
        <v>2.8515175143073532E-2</v>
      </c>
      <c r="G56" s="78">
        <v>3103.1426045005373</v>
      </c>
      <c r="H56" s="72">
        <f t="shared" si="6"/>
        <v>1.371766656045645E-2</v>
      </c>
    </row>
    <row r="57" spans="2:10" ht="15" thickBot="1" x14ac:dyDescent="0.35">
      <c r="B57" s="11" t="s">
        <v>23</v>
      </c>
      <c r="C57" s="80">
        <f>SUM(C55:C56)</f>
        <v>5230839.8388410397</v>
      </c>
      <c r="D57" s="81">
        <f t="shared" si="4"/>
        <v>12.735276616285597</v>
      </c>
      <c r="E57" s="82">
        <f>SUM(E55:E56)</f>
        <v>6811052.2076021796</v>
      </c>
      <c r="F57" s="81">
        <f t="shared" si="5"/>
        <v>13.337578549800996</v>
      </c>
      <c r="G57" s="80">
        <f>SUM(G55:G56)</f>
        <v>-685747.69398316334</v>
      </c>
      <c r="H57" s="81">
        <f t="shared" si="6"/>
        <v>-3.0313973315374056</v>
      </c>
    </row>
    <row r="58" spans="2:10" ht="15" thickTop="1" x14ac:dyDescent="0.3">
      <c r="B58" s="55" t="s">
        <v>40</v>
      </c>
      <c r="C58" s="56">
        <f>+C54/C53</f>
        <v>-0.19974204391519157</v>
      </c>
      <c r="D58" s="57"/>
      <c r="E58" s="56">
        <f>+E54/E53</f>
        <v>-0.20237018793027572</v>
      </c>
      <c r="F58" s="57"/>
      <c r="G58" s="56">
        <f>+G54/G53</f>
        <v>-0.28726864440534333</v>
      </c>
      <c r="H58" s="57"/>
    </row>
    <row r="59" spans="2:10" s="64" customFormat="1" x14ac:dyDescent="0.3">
      <c r="C59" s="63">
        <f>5230839.83884104-C57</f>
        <v>0</v>
      </c>
      <c r="E59" s="63">
        <f>6811052.20760218-E57</f>
        <v>0</v>
      </c>
      <c r="G59" s="63">
        <f>-685747.693983163-G57</f>
        <v>0</v>
      </c>
      <c r="J59" s="70"/>
    </row>
    <row r="60" spans="2:10" hidden="1" x14ac:dyDescent="0.3">
      <c r="J60"/>
    </row>
    <row r="61" spans="2:10" hidden="1" x14ac:dyDescent="0.3"/>
    <row r="62" spans="2:10" x14ac:dyDescent="0.3">
      <c r="B62" s="1" t="s">
        <v>0</v>
      </c>
      <c r="C62" s="16" t="str">
        <f>+C32</f>
        <v>AUTO (PLS)</v>
      </c>
      <c r="D62" s="59" t="s">
        <v>25</v>
      </c>
      <c r="E62" s="50" t="str">
        <f>+E32</f>
        <v>AUTO (PLS)</v>
      </c>
      <c r="F62" s="59" t="s">
        <v>25</v>
      </c>
      <c r="G62" s="16" t="str">
        <f>+G32</f>
        <v>AUTO (PLS)</v>
      </c>
      <c r="H62" s="59" t="s">
        <v>25</v>
      </c>
    </row>
    <row r="63" spans="2:10" x14ac:dyDescent="0.3">
      <c r="B63" s="2"/>
      <c r="C63" s="17" t="s">
        <v>38</v>
      </c>
      <c r="D63" s="60"/>
      <c r="E63" s="51" t="s">
        <v>39</v>
      </c>
      <c r="F63" s="60"/>
      <c r="G63" s="17" t="s">
        <v>35</v>
      </c>
      <c r="H63" s="60"/>
    </row>
    <row r="64" spans="2:10" x14ac:dyDescent="0.3">
      <c r="B64" s="3"/>
      <c r="C64" s="14"/>
      <c r="D64" s="12"/>
      <c r="E64" s="14"/>
      <c r="F64" s="12"/>
      <c r="G64" s="14"/>
      <c r="H64" s="12"/>
    </row>
    <row r="65" spans="2:11" x14ac:dyDescent="0.3">
      <c r="B65" s="4" t="s">
        <v>1</v>
      </c>
      <c r="C65" s="15">
        <f>+E35</f>
        <v>51066632.388858944</v>
      </c>
      <c r="D65" s="19">
        <f>+(C65/C$65)*100</f>
        <v>100</v>
      </c>
      <c r="E65" s="15">
        <f>+'[1]Segment-acc'!F116</f>
        <v>0</v>
      </c>
      <c r="F65" s="19" t="e">
        <f>+(E65/E$65)*100</f>
        <v>#DIV/0!</v>
      </c>
      <c r="G65" s="15">
        <f>+'[1]Segment-acc'!W116</f>
        <v>46368277.465953201</v>
      </c>
      <c r="H65" s="19">
        <f>+(G65/G$65)*100</f>
        <v>100</v>
      </c>
      <c r="K65" s="30"/>
    </row>
    <row r="66" spans="2:11" x14ac:dyDescent="0.3">
      <c r="B66" s="5" t="s">
        <v>2</v>
      </c>
      <c r="C66" s="18">
        <f t="shared" ref="C66:C68" si="13">+E36</f>
        <v>-25055054.501153246</v>
      </c>
      <c r="D66" s="20">
        <f t="shared" ref="D66:F87" si="14">+(C66/C$65)*100</f>
        <v>-49.063455585568306</v>
      </c>
      <c r="E66" s="52">
        <f>+'[1]Segment-acc'!F117</f>
        <v>0</v>
      </c>
      <c r="F66" s="20" t="e">
        <f t="shared" si="14"/>
        <v>#DIV/0!</v>
      </c>
      <c r="G66" s="18">
        <f>+'[1]Segment-acc'!W117</f>
        <v>-21089591.554206237</v>
      </c>
      <c r="H66" s="20">
        <f t="shared" ref="H66" si="15">+(G66/G$65)*100</f>
        <v>-45.482801403808189</v>
      </c>
      <c r="K66" s="30"/>
    </row>
    <row r="67" spans="2:11" x14ac:dyDescent="0.3">
      <c r="B67" s="5" t="s">
        <v>3</v>
      </c>
      <c r="C67" s="18">
        <f t="shared" si="13"/>
        <v>-2841174.1149313068</v>
      </c>
      <c r="D67" s="20">
        <f t="shared" si="14"/>
        <v>-5.5636606175565184</v>
      </c>
      <c r="E67" s="52">
        <f>+'[1]Segment-acc'!F118</f>
        <v>0</v>
      </c>
      <c r="F67" s="20" t="e">
        <f t="shared" si="14"/>
        <v>#DIV/0!</v>
      </c>
      <c r="G67" s="18">
        <f>+'[1]Segment-acc'!W118</f>
        <v>-3310172.3947831062</v>
      </c>
      <c r="H67" s="20">
        <f t="shared" ref="H67" si="16">+(G67/G$65)*100</f>
        <v>-7.1388729012279217</v>
      </c>
      <c r="K67" s="30"/>
    </row>
    <row r="68" spans="2:11" x14ac:dyDescent="0.3">
      <c r="B68" s="6" t="s">
        <v>4</v>
      </c>
      <c r="C68" s="46">
        <f t="shared" si="13"/>
        <v>-12554012.819748847</v>
      </c>
      <c r="D68" s="73">
        <f t="shared" si="14"/>
        <v>-24.583592519188162</v>
      </c>
      <c r="E68" s="54">
        <f>+'[1]Segment-acc'!F119</f>
        <v>0</v>
      </c>
      <c r="F68" s="73" t="e">
        <f t="shared" si="14"/>
        <v>#DIV/0!</v>
      </c>
      <c r="G68" s="46">
        <f>+'[1]Segment-acc'!W119</f>
        <v>-12311792.971479131</v>
      </c>
      <c r="H68" s="73">
        <f t="shared" ref="H68" si="17">+(G68/G$65)*100</f>
        <v>-26.552189652762713</v>
      </c>
      <c r="K68" s="30"/>
    </row>
    <row r="69" spans="2:11" x14ac:dyDescent="0.3">
      <c r="B69" s="7" t="s">
        <v>5</v>
      </c>
      <c r="C69" s="74">
        <f>SUM(C66:C68)</f>
        <v>-40450241.435833402</v>
      </c>
      <c r="D69" s="75">
        <f t="shared" si="14"/>
        <v>-79.210708722313001</v>
      </c>
      <c r="E69" s="74">
        <f>SUM(E66:E68)</f>
        <v>0</v>
      </c>
      <c r="F69" s="75" t="e">
        <f t="shared" si="14"/>
        <v>#DIV/0!</v>
      </c>
      <c r="G69" s="74">
        <f>SUM(G66:G68)</f>
        <v>-36711556.920468472</v>
      </c>
      <c r="H69" s="76">
        <f t="shared" ref="H69" si="18">+(G69/G$65)*100</f>
        <v>-79.173863957798815</v>
      </c>
      <c r="K69" s="30"/>
    </row>
    <row r="70" spans="2:11" x14ac:dyDescent="0.3">
      <c r="B70" s="7" t="s">
        <v>6</v>
      </c>
      <c r="C70" s="43">
        <f>+C65+C69</f>
        <v>10616390.953025542</v>
      </c>
      <c r="D70" s="13">
        <f t="shared" si="14"/>
        <v>20.78929127768701</v>
      </c>
      <c r="E70" s="43">
        <f>+E65+E69</f>
        <v>0</v>
      </c>
      <c r="F70" s="13" t="e">
        <f t="shared" si="14"/>
        <v>#DIV/0!</v>
      </c>
      <c r="G70" s="43">
        <f>+G65+G69</f>
        <v>9656720.5454847291</v>
      </c>
      <c r="H70" s="13">
        <f t="shared" ref="H70" si="19">+(G70/G$65)*100</f>
        <v>20.826136042201181</v>
      </c>
      <c r="K70" s="30"/>
    </row>
    <row r="71" spans="2:11" x14ac:dyDescent="0.3">
      <c r="B71" s="8" t="s">
        <v>7</v>
      </c>
      <c r="C71" s="18">
        <f t="shared" ref="C71:C72" si="20">+E41</f>
        <v>555601.29011221416</v>
      </c>
      <c r="D71" s="21">
        <f t="shared" si="14"/>
        <v>1.0879928127655976</v>
      </c>
      <c r="E71" s="52">
        <f>+'[1]Segment-acc'!F122</f>
        <v>0</v>
      </c>
      <c r="F71" s="21" t="e">
        <f t="shared" si="14"/>
        <v>#DIV/0!</v>
      </c>
      <c r="G71" s="18">
        <f>+'[1]Segment-acc'!W122</f>
        <v>677363.74627098721</v>
      </c>
      <c r="H71" s="21">
        <f t="shared" ref="H71" si="21">+(G71/G$65)*100</f>
        <v>1.4608343964650283</v>
      </c>
      <c r="K71" s="30"/>
    </row>
    <row r="72" spans="2:11" x14ac:dyDescent="0.3">
      <c r="B72" s="6" t="s">
        <v>8</v>
      </c>
      <c r="C72" s="46">
        <f t="shared" si="20"/>
        <v>50888.246048288376</v>
      </c>
      <c r="D72" s="25">
        <f t="shared" si="14"/>
        <v>9.9650679255267507E-2</v>
      </c>
      <c r="E72" s="54">
        <f>+'[1]Segment-acc'!F123</f>
        <v>0</v>
      </c>
      <c r="F72" s="25" t="e">
        <f t="shared" si="14"/>
        <v>#DIV/0!</v>
      </c>
      <c r="G72" s="18">
        <f>+'[1]Segment-acc'!W123</f>
        <v>12193.513989752013</v>
      </c>
      <c r="H72" s="25">
        <f t="shared" ref="H72" si="22">+(G72/G$65)*100</f>
        <v>2.629710365821835E-2</v>
      </c>
      <c r="K72" s="30"/>
    </row>
    <row r="73" spans="2:11" x14ac:dyDescent="0.3">
      <c r="B73" s="45" t="s">
        <v>9</v>
      </c>
      <c r="C73" s="48">
        <f>SUM(C70:C72)</f>
        <v>11222880.489186045</v>
      </c>
      <c r="D73" s="13">
        <f t="shared" si="14"/>
        <v>21.976934769707874</v>
      </c>
      <c r="E73" s="43">
        <f>SUM(E70:E72)</f>
        <v>0</v>
      </c>
      <c r="F73" s="13" t="e">
        <f t="shared" si="14"/>
        <v>#DIV/0!</v>
      </c>
      <c r="G73" s="43">
        <f>SUM(G70:G72)</f>
        <v>10346277.805745469</v>
      </c>
      <c r="H73" s="13">
        <f t="shared" ref="H73" si="23">+(G73/G$65)*100</f>
        <v>22.313267542324432</v>
      </c>
      <c r="K73" s="30"/>
    </row>
    <row r="74" spans="2:11" x14ac:dyDescent="0.3">
      <c r="B74" s="8" t="s">
        <v>10</v>
      </c>
      <c r="C74" s="47">
        <f t="shared" ref="C74:C77" si="24">+E44</f>
        <v>-425424.25546920416</v>
      </c>
      <c r="D74" s="24">
        <f t="shared" si="14"/>
        <v>-0.83307677747322484</v>
      </c>
      <c r="E74" s="53">
        <f>+'[1]Segment-acc'!F125</f>
        <v>0</v>
      </c>
      <c r="F74" s="24" t="e">
        <f t="shared" si="14"/>
        <v>#DIV/0!</v>
      </c>
      <c r="G74" s="18">
        <f>+'[1]Segment-acc'!W125</f>
        <v>-2063171.9707728934</v>
      </c>
      <c r="H74" s="24">
        <f t="shared" ref="H74" si="25">+(G74/G$65)*100</f>
        <v>-4.4495333523826011</v>
      </c>
      <c r="K74" s="30"/>
    </row>
    <row r="75" spans="2:11" x14ac:dyDescent="0.3">
      <c r="B75" s="5" t="s">
        <v>11</v>
      </c>
      <c r="C75" s="18">
        <f t="shared" si="24"/>
        <v>-1790737.5310622386</v>
      </c>
      <c r="D75" s="22">
        <f t="shared" si="14"/>
        <v>-3.506668537345961</v>
      </c>
      <c r="E75" s="52">
        <f>+'[1]Segment-acc'!F126</f>
        <v>0</v>
      </c>
      <c r="F75" s="22" t="e">
        <f t="shared" si="14"/>
        <v>#DIV/0!</v>
      </c>
      <c r="G75" s="18">
        <f>+'[1]Segment-acc'!W126</f>
        <v>-2437682.2843857221</v>
      </c>
      <c r="H75" s="22">
        <f t="shared" ref="H75" si="26">+(G75/G$65)*100</f>
        <v>-5.2572198442688265</v>
      </c>
      <c r="K75" s="30"/>
    </row>
    <row r="76" spans="2:11" x14ac:dyDescent="0.3">
      <c r="B76" s="5" t="s">
        <v>12</v>
      </c>
      <c r="C76" s="18">
        <f t="shared" si="24"/>
        <v>-128662.34408122582</v>
      </c>
      <c r="D76" s="22">
        <f t="shared" si="14"/>
        <v>-0.2519499290681555</v>
      </c>
      <c r="E76" s="52">
        <f>+'[1]Segment-acc'!F127</f>
        <v>0</v>
      </c>
      <c r="F76" s="22" t="e">
        <f t="shared" si="14"/>
        <v>#DIV/0!</v>
      </c>
      <c r="G76" s="18">
        <f>+'[1]Segment-acc'!W127</f>
        <v>-74105.112044460388</v>
      </c>
      <c r="H76" s="22">
        <f t="shared" ref="H76" si="27">+(G76/G$65)*100</f>
        <v>-0.15981855719974392</v>
      </c>
      <c r="K76" s="30"/>
    </row>
    <row r="77" spans="2:11" x14ac:dyDescent="0.3">
      <c r="B77" s="9" t="s">
        <v>13</v>
      </c>
      <c r="C77" s="18">
        <f t="shared" si="24"/>
        <v>0</v>
      </c>
      <c r="D77" s="23">
        <f t="shared" si="14"/>
        <v>0</v>
      </c>
      <c r="E77" s="52">
        <f>+'[1]Segment-acc'!F128</f>
        <v>0</v>
      </c>
      <c r="F77" s="23" t="e">
        <f t="shared" si="14"/>
        <v>#DIV/0!</v>
      </c>
      <c r="G77" s="18">
        <f>+'[1]Segment-acc'!W128</f>
        <v>0</v>
      </c>
      <c r="H77" s="23">
        <f t="shared" ref="H77" si="28">+(G77/G$65)*100</f>
        <v>0</v>
      </c>
      <c r="K77" s="30"/>
    </row>
    <row r="78" spans="2:11" x14ac:dyDescent="0.3">
      <c r="B78" s="7" t="s">
        <v>14</v>
      </c>
      <c r="C78" s="43">
        <f>SUM(C74:C77)</f>
        <v>-2344824.1306126686</v>
      </c>
      <c r="D78" s="13">
        <f t="shared" si="14"/>
        <v>-4.5916952438873411</v>
      </c>
      <c r="E78" s="43">
        <f>SUM(E74:E77)</f>
        <v>0</v>
      </c>
      <c r="F78" s="13" t="e">
        <f t="shared" si="14"/>
        <v>#DIV/0!</v>
      </c>
      <c r="G78" s="43">
        <f>SUM(G74:G77)</f>
        <v>-4574959.3672030754</v>
      </c>
      <c r="H78" s="13">
        <f t="shared" ref="H78" si="29">+(G78/G$65)*100</f>
        <v>-9.8665717538511686</v>
      </c>
      <c r="J78" s="26"/>
      <c r="K78" s="26"/>
    </row>
    <row r="79" spans="2:11" x14ac:dyDescent="0.3">
      <c r="B79" s="10" t="s">
        <v>15</v>
      </c>
      <c r="C79" s="43">
        <f>SUM(C73,C78)</f>
        <v>8878056.3585733771</v>
      </c>
      <c r="D79" s="13">
        <f t="shared" si="14"/>
        <v>17.385239525820538</v>
      </c>
      <c r="E79" s="43">
        <f>SUM(E73,E78)</f>
        <v>0</v>
      </c>
      <c r="F79" s="13" t="e">
        <f t="shared" si="14"/>
        <v>#DIV/0!</v>
      </c>
      <c r="G79" s="43">
        <f>SUM(G73,G78)</f>
        <v>5771318.438542394</v>
      </c>
      <c r="H79" s="13">
        <f t="shared" ref="H79" si="30">+(G79/G$65)*100</f>
        <v>12.446695788473262</v>
      </c>
      <c r="J79" s="36"/>
      <c r="K79" s="35"/>
    </row>
    <row r="80" spans="2:11" x14ac:dyDescent="0.3">
      <c r="B80" s="77" t="s">
        <v>16</v>
      </c>
      <c r="C80" s="46">
        <f t="shared" ref="C80" si="31">+E50</f>
        <v>0</v>
      </c>
      <c r="D80" s="72">
        <f t="shared" si="14"/>
        <v>0</v>
      </c>
      <c r="E80" s="54">
        <f>+'[1]Segment-acc'!F131</f>
        <v>0</v>
      </c>
      <c r="F80" s="72" t="e">
        <f t="shared" si="14"/>
        <v>#DIV/0!</v>
      </c>
      <c r="G80" s="46">
        <f>+'[1]Segment-acc'!W131</f>
        <v>0</v>
      </c>
      <c r="H80" s="72">
        <f t="shared" ref="H80" si="32">+(G80/G$65)*100</f>
        <v>0</v>
      </c>
      <c r="K80" s="30"/>
    </row>
    <row r="81" spans="2:11" x14ac:dyDescent="0.3">
      <c r="B81" s="7" t="s">
        <v>17</v>
      </c>
      <c r="C81" s="43">
        <f>SUM(C79:C80)</f>
        <v>8878056.3585733771</v>
      </c>
      <c r="D81" s="13">
        <f t="shared" si="14"/>
        <v>17.385239525820538</v>
      </c>
      <c r="E81" s="43">
        <f>SUM(E79:E80)</f>
        <v>0</v>
      </c>
      <c r="F81" s="13" t="e">
        <f t="shared" si="14"/>
        <v>#DIV/0!</v>
      </c>
      <c r="G81" s="43">
        <f>SUM(G79:G80)</f>
        <v>5771318.438542394</v>
      </c>
      <c r="H81" s="71">
        <f t="shared" ref="H81" si="33">+(G81/G$65)*100</f>
        <v>12.446695788473262</v>
      </c>
      <c r="K81" s="30"/>
    </row>
    <row r="82" spans="2:11" x14ac:dyDescent="0.3">
      <c r="B82" s="77" t="s">
        <v>18</v>
      </c>
      <c r="C82" s="47">
        <f t="shared" ref="C82" si="34">+E52</f>
        <v>-357198.22978679178</v>
      </c>
      <c r="D82" s="72">
        <f t="shared" si="14"/>
        <v>-0.69947480982654475</v>
      </c>
      <c r="E82" s="53">
        <f>+'[1]Segment-acc'!F133</f>
        <v>0</v>
      </c>
      <c r="F82" s="72" t="e">
        <f t="shared" si="14"/>
        <v>#DIV/0!</v>
      </c>
      <c r="G82" s="47">
        <f>+'[1]Segment-acc'!W133</f>
        <v>-462211.97890240914</v>
      </c>
      <c r="H82" s="72">
        <f t="shared" ref="H82" si="35">+(G82/G$65)*100</f>
        <v>-0.99682801294871726</v>
      </c>
      <c r="K82" s="30"/>
    </row>
    <row r="83" spans="2:11" x14ac:dyDescent="0.3">
      <c r="B83" s="7" t="s">
        <v>19</v>
      </c>
      <c r="C83" s="43">
        <f>SUM(C81:C82)</f>
        <v>8520858.1287865862</v>
      </c>
      <c r="D83" s="13">
        <f t="shared" si="14"/>
        <v>16.685764715993994</v>
      </c>
      <c r="E83" s="43">
        <f>SUM(E81:E82)</f>
        <v>0</v>
      </c>
      <c r="F83" s="13" t="e">
        <f t="shared" si="14"/>
        <v>#DIV/0!</v>
      </c>
      <c r="G83" s="43">
        <f>SUM(G81:G82)</f>
        <v>5309106.4596399851</v>
      </c>
      <c r="H83" s="13">
        <f t="shared" ref="H83" si="36">+(G83/G$65)*100</f>
        <v>11.449867775524545</v>
      </c>
      <c r="K83" s="30"/>
    </row>
    <row r="84" spans="2:11" x14ac:dyDescent="0.3">
      <c r="B84" s="77" t="s">
        <v>20</v>
      </c>
      <c r="C84" s="46">
        <f t="shared" ref="C84" si="37">+E54</f>
        <v>-1724367.6608497589</v>
      </c>
      <c r="D84" s="72">
        <f t="shared" si="14"/>
        <v>-3.3767013413360676</v>
      </c>
      <c r="E84" s="54">
        <f>+'[1]Segment-acc'!F135</f>
        <v>0</v>
      </c>
      <c r="F84" s="72" t="e">
        <f t="shared" si="14"/>
        <v>#DIV/0!</v>
      </c>
      <c r="G84" s="46">
        <f>+'[1]Segment-acc'!W135</f>
        <v>-467488.52170555748</v>
      </c>
      <c r="H84" s="72">
        <f t="shared" ref="H84" si="38">+(G84/G$65)*100</f>
        <v>-1.0082076524167194</v>
      </c>
      <c r="K84" s="30"/>
    </row>
    <row r="85" spans="2:11" x14ac:dyDescent="0.3">
      <c r="B85" s="7" t="s">
        <v>21</v>
      </c>
      <c r="C85" s="43">
        <f>SUM(C83:C84)</f>
        <v>6796490.4679368269</v>
      </c>
      <c r="D85" s="13">
        <f t="shared" si="14"/>
        <v>13.309063374657926</v>
      </c>
      <c r="E85" s="43">
        <f>SUM(E83:E84)</f>
        <v>0</v>
      </c>
      <c r="F85" s="13" t="e">
        <f t="shared" si="14"/>
        <v>#DIV/0!</v>
      </c>
      <c r="G85" s="43">
        <f>SUM(G83:G84)</f>
        <v>4841617.9379344275</v>
      </c>
      <c r="H85" s="71">
        <f t="shared" ref="H85" si="39">+(G85/G$65)*100</f>
        <v>10.441660123107827</v>
      </c>
      <c r="K85" s="30"/>
    </row>
    <row r="86" spans="2:11" x14ac:dyDescent="0.3">
      <c r="B86" s="77" t="s">
        <v>22</v>
      </c>
      <c r="C86" s="78">
        <f t="shared" ref="C86" si="40">+E56</f>
        <v>14561.739665352643</v>
      </c>
      <c r="D86" s="72">
        <f t="shared" si="14"/>
        <v>2.8515175143073532E-2</v>
      </c>
      <c r="E86" s="79">
        <f>+'[1]Segment-acc'!F137</f>
        <v>0</v>
      </c>
      <c r="F86" s="72" t="e">
        <f t="shared" si="14"/>
        <v>#DIV/0!</v>
      </c>
      <c r="G86" s="78">
        <f>+'[1]Segment-acc'!W137</f>
        <v>4206.8895905220415</v>
      </c>
      <c r="H86" s="72">
        <f t="shared" ref="H86" si="41">+(G86/G$65)*100</f>
        <v>9.0727752257155365E-3</v>
      </c>
      <c r="K86" s="30"/>
    </row>
    <row r="87" spans="2:11" ht="15" thickBot="1" x14ac:dyDescent="0.35">
      <c r="B87" s="11" t="s">
        <v>23</v>
      </c>
      <c r="C87" s="80">
        <f>SUM(C85:C86)</f>
        <v>6811052.2076021796</v>
      </c>
      <c r="D87" s="81">
        <f t="shared" si="14"/>
        <v>13.337578549800998</v>
      </c>
      <c r="E87" s="82">
        <f>SUM(E85:E86)</f>
        <v>0</v>
      </c>
      <c r="F87" s="81" t="e">
        <f t="shared" si="14"/>
        <v>#DIV/0!</v>
      </c>
      <c r="G87" s="80">
        <f>SUM(G85:G86)</f>
        <v>4845824.8275249498</v>
      </c>
      <c r="H87" s="81">
        <f t="shared" ref="H87" si="42">+(G87/G$65)*100</f>
        <v>10.450732898333543</v>
      </c>
      <c r="K87" s="30"/>
    </row>
    <row r="88" spans="2:11" ht="15" thickTop="1" x14ac:dyDescent="0.3">
      <c r="C88" s="31">
        <f>+C87-E57</f>
        <v>0</v>
      </c>
      <c r="E88" s="44">
        <f>+E87-'[1]Segment-acc'!$F$138</f>
        <v>0</v>
      </c>
      <c r="G88" s="44">
        <f>+G87-'[1]Segment-acc'!$W$138</f>
        <v>0</v>
      </c>
    </row>
    <row r="89" spans="2:11" x14ac:dyDescent="0.3">
      <c r="B89" s="55" t="s">
        <v>40</v>
      </c>
      <c r="C89" s="56">
        <f>+C84/C83</f>
        <v>-0.20237018793027572</v>
      </c>
      <c r="D89" s="57"/>
      <c r="E89" s="56" t="e">
        <f>+E84/E83</f>
        <v>#DIV/0!</v>
      </c>
      <c r="F89" s="57"/>
      <c r="G89" s="56">
        <f>+G84/G83</f>
        <v>-8.8054086927700878E-2</v>
      </c>
    </row>
    <row r="90" spans="2:11" x14ac:dyDescent="0.3">
      <c r="B90" s="55"/>
      <c r="C90" s="56"/>
      <c r="D90" s="57"/>
      <c r="E90" s="56"/>
      <c r="F90" s="57"/>
      <c r="G90" s="56"/>
      <c r="H90" s="57"/>
    </row>
  </sheetData>
  <mergeCells count="9">
    <mergeCell ref="D62:D63"/>
    <mergeCell ref="F62:F63"/>
    <mergeCell ref="H62:H63"/>
    <mergeCell ref="D3:D4"/>
    <mergeCell ref="F3:F4"/>
    <mergeCell ref="H3:H4"/>
    <mergeCell ref="D32:D33"/>
    <mergeCell ref="F32:F33"/>
    <mergeCell ref="H32:H33"/>
  </mergeCells>
  <printOptions horizontalCentered="1"/>
  <pageMargins left="0.45" right="0.45" top="0.5" bottom="0.5" header="0.3" footer="0.3"/>
  <pageSetup paperSize="8" scale="91" orientation="portrait" r:id="rId1"/>
  <ignoredErrors>
    <ignoredError sqref="D6 D11 D7:D9 D14 D12:D13 D19:D20 D15:D18 D22:D28 D10 H6:H9 F6:F9 D35:D38 C35:C42 H35 H36:H57 H65:H87 D65:D87 C65:C87 E69 G70 G69 G73 G78:G79 G81 G83 G85 G87" unlockedFormula="1"/>
    <ignoredError sqref="G39:G40 E39:E40 D39:D57 C43:C57 G43 E43 G48:G49 E48:E49 G51 E51 G53 E53 G55 E55 G57 E57 F86 E87:F87 F84 E85:F85 F82 E83:F83 F80 E81:F81 F74:F77 E78:F79 F71:F72 E73:F73 F66:F69 E70:F70 F65" formula="1" unlockedFormula="1"/>
    <ignoredError sqref="E22 E19:E20 E14 E10:E11 H27 H25 H23 H21 H15:H18 H12:H13 H10:H11 H14 H19:H20 H22 H24 H26 H28" formulaRange="1" unlockedFormula="1"/>
    <ignoredError sqref="E28 E26 E24 G10:G11 G14 G19:G20 G22 G24 G26 G28 F10:F28" formula="1" formulaRange="1" unlockedFormula="1"/>
    <ignoredError sqref="E12:E13 E27 E25 E23 E21 E15:E18 G12:G13 G27 G25 G23 G21 G15:G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0EE76-56DF-413F-82F2-E0DE92175C44}">
  <sheetPr>
    <pageSetUpPr fitToPage="1"/>
  </sheetPr>
  <dimension ref="B3:K89"/>
  <sheetViews>
    <sheetView showGridLines="0" topLeftCell="A63" zoomScale="70" zoomScaleNormal="70" workbookViewId="0">
      <selection activeCell="L17" sqref="L17"/>
    </sheetView>
  </sheetViews>
  <sheetFormatPr defaultRowHeight="14.4" x14ac:dyDescent="0.3"/>
  <cols>
    <col min="1" max="1" width="5.109375" customWidth="1"/>
    <col min="2" max="2" width="35.33203125" bestFit="1" customWidth="1"/>
    <col min="3" max="3" width="15.44140625" customWidth="1"/>
    <col min="4" max="4" width="8.77734375" customWidth="1"/>
    <col min="5" max="5" width="15.44140625" customWidth="1"/>
    <col min="6" max="6" width="8.77734375" customWidth="1"/>
    <col min="7" max="7" width="15.5546875" bestFit="1" customWidth="1"/>
    <col min="8" max="8" width="8.77734375" customWidth="1"/>
    <col min="10" max="10" width="12.33203125" style="29" bestFit="1" customWidth="1"/>
  </cols>
  <sheetData>
    <row r="3" spans="2:11" x14ac:dyDescent="0.3">
      <c r="B3" s="1" t="s">
        <v>0</v>
      </c>
      <c r="C3" s="16" t="s">
        <v>41</v>
      </c>
      <c r="D3" s="59"/>
      <c r="E3" s="50" t="s">
        <v>41</v>
      </c>
      <c r="F3" s="59" t="s">
        <v>25</v>
      </c>
      <c r="G3" s="16" t="s">
        <v>41</v>
      </c>
      <c r="H3" s="59" t="s">
        <v>25</v>
      </c>
    </row>
    <row r="4" spans="2:11" x14ac:dyDescent="0.3">
      <c r="B4" s="2"/>
      <c r="C4" s="17" t="s">
        <v>36</v>
      </c>
      <c r="D4" s="60"/>
      <c r="E4" s="51" t="s">
        <v>37</v>
      </c>
      <c r="F4" s="60"/>
      <c r="G4" s="17" t="s">
        <v>26</v>
      </c>
      <c r="H4" s="60"/>
    </row>
    <row r="5" spans="2:11" x14ac:dyDescent="0.3">
      <c r="B5" s="3"/>
      <c r="C5" s="14"/>
      <c r="D5" s="12"/>
      <c r="E5" s="14"/>
      <c r="F5" s="12"/>
      <c r="G5" s="14"/>
      <c r="H5" s="12"/>
    </row>
    <row r="6" spans="2:11" x14ac:dyDescent="0.3">
      <c r="B6" s="4" t="s">
        <v>1</v>
      </c>
      <c r="C6" s="15">
        <f>+'Auto Pipe'!C6+'Auto Plas'!C6</f>
        <v>212688226.04191273</v>
      </c>
      <c r="D6" s="19">
        <f>+C6*100/$C$6</f>
        <v>100</v>
      </c>
      <c r="E6" s="15">
        <f>+'Auto Pipe'!E6+'Auto Plas'!E6</f>
        <v>211019730.28840202</v>
      </c>
      <c r="F6" s="19">
        <f>+E6*100/E$6</f>
        <v>100</v>
      </c>
      <c r="G6" s="15">
        <f>+'Auto Pipe'!G6+'Auto Plas'!G6</f>
        <v>236473681.90883049</v>
      </c>
      <c r="H6" s="19">
        <f>+G6*100/G$6</f>
        <v>100</v>
      </c>
      <c r="K6" s="30"/>
    </row>
    <row r="7" spans="2:11" x14ac:dyDescent="0.3">
      <c r="B7" s="5" t="s">
        <v>2</v>
      </c>
      <c r="C7" s="18">
        <f>+'Auto Pipe'!C7+'Auto Plas'!C7</f>
        <v>-140253152.32827201</v>
      </c>
      <c r="D7" s="20">
        <f t="shared" ref="D7:D28" si="0">+C7*100/$C$6</f>
        <v>-65.943073078541488</v>
      </c>
      <c r="E7" s="52">
        <f>+'Auto Pipe'!E7+'Auto Plas'!E7</f>
        <v>-135498775.702059</v>
      </c>
      <c r="F7" s="20">
        <f t="shared" ref="F7:F28" si="1">+E7*100/E$6</f>
        <v>-64.211424930205325</v>
      </c>
      <c r="G7" s="18">
        <f>+'Auto Pipe'!G7+'Auto Plas'!G7</f>
        <v>-159021227.85247159</v>
      </c>
      <c r="H7" s="20">
        <f t="shared" ref="H7:H28" si="2">+G7*100/G$6</f>
        <v>-67.246903151692052</v>
      </c>
      <c r="K7" s="30"/>
    </row>
    <row r="8" spans="2:11" x14ac:dyDescent="0.3">
      <c r="B8" s="5" t="s">
        <v>3</v>
      </c>
      <c r="C8" s="18">
        <f>+'Auto Pipe'!C8+'Auto Plas'!C8</f>
        <v>-15885354.30108417</v>
      </c>
      <c r="D8" s="20">
        <f t="shared" si="0"/>
        <v>-7.4688451715017701</v>
      </c>
      <c r="E8" s="52">
        <f>+'Auto Pipe'!E8+'Auto Plas'!E8</f>
        <v>-16519395.284634314</v>
      </c>
      <c r="F8" s="20">
        <f t="shared" si="1"/>
        <v>-7.8283652727909141</v>
      </c>
      <c r="G8" s="18">
        <f>+'Auto Pipe'!G8+'Auto Plas'!G8</f>
        <v>-18363983.117687676</v>
      </c>
      <c r="H8" s="20">
        <f t="shared" si="2"/>
        <v>-7.7657619103540165</v>
      </c>
      <c r="K8" s="30"/>
    </row>
    <row r="9" spans="2:11" x14ac:dyDescent="0.3">
      <c r="B9" s="6" t="s">
        <v>4</v>
      </c>
      <c r="C9" s="46">
        <f>+'Auto Pipe'!C9+'Auto Plas'!C9</f>
        <v>-32423328.166506901</v>
      </c>
      <c r="D9" s="73">
        <f t="shared" si="0"/>
        <v>-15.244533639637156</v>
      </c>
      <c r="E9" s="54">
        <f>+'Auto Pipe'!E9+'Auto Plas'!E9</f>
        <v>-36512800.718592003</v>
      </c>
      <c r="F9" s="73">
        <f t="shared" si="1"/>
        <v>-17.303026910654147</v>
      </c>
      <c r="G9" s="46">
        <f>+'Auto Pipe'!G9+'Auto Plas'!G9</f>
        <v>-32988579.515791863</v>
      </c>
      <c r="H9" s="73">
        <f t="shared" si="2"/>
        <v>-13.950211816175893</v>
      </c>
      <c r="K9" s="30"/>
    </row>
    <row r="10" spans="2:11" x14ac:dyDescent="0.3">
      <c r="B10" s="7" t="s">
        <v>5</v>
      </c>
      <c r="C10" s="74">
        <f>+'Auto Pipe'!C10+'Auto Plas'!C10</f>
        <v>-188561834.79586309</v>
      </c>
      <c r="D10" s="75">
        <f t="shared" si="0"/>
        <v>-88.656451889680412</v>
      </c>
      <c r="E10" s="74">
        <f>+'Auto Pipe'!E10+'Auto Plas'!E10</f>
        <v>-188530971.70528534</v>
      </c>
      <c r="F10" s="75">
        <f t="shared" si="1"/>
        <v>-89.342817113650398</v>
      </c>
      <c r="G10" s="74">
        <f>+'Auto Pipe'!G10+'Auto Plas'!G10</f>
        <v>-210373790.48595113</v>
      </c>
      <c r="H10" s="76">
        <f t="shared" si="2"/>
        <v>-88.962876878221962</v>
      </c>
      <c r="K10" s="30"/>
    </row>
    <row r="11" spans="2:11" x14ac:dyDescent="0.3">
      <c r="B11" s="7" t="s">
        <v>6</v>
      </c>
      <c r="C11" s="43">
        <f>+'Auto Pipe'!C11+'Auto Plas'!C11</f>
        <v>24126391.246049628</v>
      </c>
      <c r="D11" s="13">
        <f t="shared" si="0"/>
        <v>11.343548110319579</v>
      </c>
      <c r="E11" s="43">
        <f>+'Auto Pipe'!E11+'Auto Plas'!E11</f>
        <v>22488758.583116673</v>
      </c>
      <c r="F11" s="13">
        <f t="shared" si="1"/>
        <v>10.657182886349606</v>
      </c>
      <c r="G11" s="43">
        <f>+'Auto Pipe'!G11+'Auto Plas'!G11</f>
        <v>26099891.422879353</v>
      </c>
      <c r="H11" s="13">
        <f t="shared" si="2"/>
        <v>11.037123121778027</v>
      </c>
      <c r="K11" s="30"/>
    </row>
    <row r="12" spans="2:11" x14ac:dyDescent="0.3">
      <c r="B12" s="8" t="s">
        <v>7</v>
      </c>
      <c r="C12" s="18">
        <f>+'Auto Pipe'!C12+'Auto Plas'!C12</f>
        <v>3342005.9239155306</v>
      </c>
      <c r="D12" s="21">
        <f t="shared" si="0"/>
        <v>1.5713168453701563</v>
      </c>
      <c r="E12" s="52">
        <f>+'Auto Pipe'!E12+'Auto Plas'!E12</f>
        <v>5535331.9753583912</v>
      </c>
      <c r="F12" s="21">
        <f t="shared" si="1"/>
        <v>2.6231347977713821</v>
      </c>
      <c r="G12" s="18">
        <f>+'Auto Pipe'!G12+'Auto Plas'!G12</f>
        <v>6211277.4754882175</v>
      </c>
      <c r="H12" s="21">
        <f t="shared" si="2"/>
        <v>2.6266252655899778</v>
      </c>
      <c r="K12" s="30"/>
    </row>
    <row r="13" spans="2:11" x14ac:dyDescent="0.3">
      <c r="B13" s="6" t="s">
        <v>8</v>
      </c>
      <c r="C13" s="46">
        <f>+'Auto Pipe'!C13+'Auto Plas'!C13</f>
        <v>7240.4073685286357</v>
      </c>
      <c r="D13" s="25">
        <f t="shared" si="0"/>
        <v>3.4042351583212825E-3</v>
      </c>
      <c r="E13" s="54">
        <f>+'Auto Pipe'!E13+'Auto Plas'!E13</f>
        <v>29306.615158401262</v>
      </c>
      <c r="F13" s="25">
        <f t="shared" si="1"/>
        <v>1.3888092415978224E-2</v>
      </c>
      <c r="G13" s="18">
        <f>+'Auto Pipe'!G13+'Auto Plas'!G13</f>
        <v>35813.330643540598</v>
      </c>
      <c r="H13" s="25">
        <f t="shared" si="2"/>
        <v>1.5144742685297211E-2</v>
      </c>
      <c r="K13" s="30"/>
    </row>
    <row r="14" spans="2:11" x14ac:dyDescent="0.3">
      <c r="B14" s="45" t="s">
        <v>9</v>
      </c>
      <c r="C14" s="48">
        <f>+'Auto Pipe'!C14+'Auto Plas'!C14</f>
        <v>27475637.577333689</v>
      </c>
      <c r="D14" s="13">
        <f t="shared" si="0"/>
        <v>12.918269190848058</v>
      </c>
      <c r="E14" s="43">
        <f>+'Auto Pipe'!E14+'Auto Plas'!E14</f>
        <v>28053397.173633464</v>
      </c>
      <c r="F14" s="13">
        <f t="shared" si="1"/>
        <v>13.294205776536966</v>
      </c>
      <c r="G14" s="43">
        <f>+'Auto Pipe'!G14+'Auto Plas'!G14</f>
        <v>32346982.229011111</v>
      </c>
      <c r="H14" s="13">
        <f t="shared" si="2"/>
        <v>13.678893130053302</v>
      </c>
      <c r="K14" s="30"/>
    </row>
    <row r="15" spans="2:11" x14ac:dyDescent="0.3">
      <c r="B15" s="8" t="s">
        <v>10</v>
      </c>
      <c r="C15" s="47">
        <f>+'Auto Pipe'!C15+'Auto Plas'!C15</f>
        <v>-2792957.6963187195</v>
      </c>
      <c r="D15" s="24">
        <f t="shared" si="0"/>
        <v>-1.3131698676015728</v>
      </c>
      <c r="E15" s="53">
        <f>+'Auto Pipe'!E15+'Auto Plas'!E15</f>
        <v>-4253830.4639668539</v>
      </c>
      <c r="F15" s="24">
        <f t="shared" si="1"/>
        <v>-2.01584489666114</v>
      </c>
      <c r="G15" s="18">
        <f>+'Auto Pipe'!G15+'Auto Plas'!G15</f>
        <v>-5599047.9695264744</v>
      </c>
      <c r="H15" s="24">
        <f t="shared" si="2"/>
        <v>-2.3677256277868244</v>
      </c>
      <c r="K15" s="30"/>
    </row>
    <row r="16" spans="2:11" x14ac:dyDescent="0.3">
      <c r="B16" s="5" t="s">
        <v>11</v>
      </c>
      <c r="C16" s="18">
        <f>+'Auto Pipe'!C16+'Auto Plas'!C16</f>
        <v>-9010374.019898098</v>
      </c>
      <c r="D16" s="22">
        <f t="shared" si="0"/>
        <v>-4.2364235141641062</v>
      </c>
      <c r="E16" s="52">
        <f>+'Auto Pipe'!E16+'Auto Plas'!E16</f>
        <v>-8721823.2950463556</v>
      </c>
      <c r="F16" s="22">
        <f t="shared" si="1"/>
        <v>-4.1331790554021577</v>
      </c>
      <c r="G16" s="18">
        <f>+'Auto Pipe'!G16+'Auto Plas'!G16</f>
        <v>-8191228.6000652015</v>
      </c>
      <c r="H16" s="22">
        <f t="shared" si="2"/>
        <v>-3.4639070758086428</v>
      </c>
      <c r="K16" s="30"/>
    </row>
    <row r="17" spans="2:11" x14ac:dyDescent="0.3">
      <c r="B17" s="5" t="s">
        <v>12</v>
      </c>
      <c r="C17" s="18">
        <f>+'Auto Pipe'!C17+'Auto Plas'!C17</f>
        <v>-334132.68503984757</v>
      </c>
      <c r="D17" s="22">
        <f t="shared" si="0"/>
        <v>-0.15709975641717128</v>
      </c>
      <c r="E17" s="52">
        <f>+'Auto Pipe'!E17+'Auto Plas'!E17</f>
        <v>-325164.62150956917</v>
      </c>
      <c r="F17" s="22">
        <f t="shared" si="1"/>
        <v>-0.15409204677930571</v>
      </c>
      <c r="G17" s="18">
        <f>+'Auto Pipe'!G17+'Auto Plas'!G17</f>
        <v>-489122.88868851162</v>
      </c>
      <c r="H17" s="22">
        <f t="shared" si="2"/>
        <v>-0.20684030659999064</v>
      </c>
      <c r="K17" s="30"/>
    </row>
    <row r="18" spans="2:11" x14ac:dyDescent="0.3">
      <c r="B18" s="9" t="s">
        <v>13</v>
      </c>
      <c r="C18" s="18">
        <f>+'Auto Pipe'!C18+'Auto Plas'!C18</f>
        <v>0</v>
      </c>
      <c r="D18" s="23">
        <f t="shared" si="0"/>
        <v>0</v>
      </c>
      <c r="E18" s="52">
        <f>+'Auto Pipe'!E18+'Auto Plas'!E18</f>
        <v>0</v>
      </c>
      <c r="F18" s="23">
        <f t="shared" si="1"/>
        <v>0</v>
      </c>
      <c r="G18" s="18">
        <f>+'Auto Pipe'!G18+'Auto Plas'!G18</f>
        <v>0</v>
      </c>
      <c r="H18" s="23">
        <f t="shared" si="2"/>
        <v>0</v>
      </c>
      <c r="K18" s="30"/>
    </row>
    <row r="19" spans="2:11" x14ac:dyDescent="0.3">
      <c r="B19" s="7" t="s">
        <v>14</v>
      </c>
      <c r="C19" s="43">
        <f>+'Auto Pipe'!C19+'Auto Plas'!C19</f>
        <v>-12137464.401256664</v>
      </c>
      <c r="D19" s="13">
        <f t="shared" si="0"/>
        <v>-5.7066931381828505</v>
      </c>
      <c r="E19" s="43">
        <f>+'Auto Pipe'!E19+'Auto Plas'!E19</f>
        <v>-13300818.380522776</v>
      </c>
      <c r="F19" s="13">
        <f t="shared" si="1"/>
        <v>-6.3031159988426015</v>
      </c>
      <c r="G19" s="43">
        <f>+'Auto Pipe'!G19+'Auto Plas'!G19</f>
        <v>-14279399.458280187</v>
      </c>
      <c r="H19" s="13">
        <f t="shared" si="2"/>
        <v>-6.0384730101954567</v>
      </c>
      <c r="K19" s="30"/>
    </row>
    <row r="20" spans="2:11" x14ac:dyDescent="0.3">
      <c r="B20" s="10" t="s">
        <v>15</v>
      </c>
      <c r="C20" s="43">
        <f>+'Auto Pipe'!C20+'Auto Plas'!C20</f>
        <v>15338173.176077023</v>
      </c>
      <c r="D20" s="13">
        <f t="shared" si="0"/>
        <v>7.2115760526652064</v>
      </c>
      <c r="E20" s="43">
        <f>+'Auto Pipe'!E20+'Auto Plas'!E20</f>
        <v>14752578.793110689</v>
      </c>
      <c r="F20" s="13">
        <f t="shared" si="1"/>
        <v>6.9910897776943637</v>
      </c>
      <c r="G20" s="43">
        <f>+'Auto Pipe'!G20+'Auto Plas'!G20</f>
        <v>18067582.770730924</v>
      </c>
      <c r="H20" s="13">
        <f t="shared" si="2"/>
        <v>7.6404201198578443</v>
      </c>
      <c r="K20" s="30"/>
    </row>
    <row r="21" spans="2:11" x14ac:dyDescent="0.3">
      <c r="B21" s="77" t="s">
        <v>16</v>
      </c>
      <c r="C21" s="46">
        <f>+'Auto Pipe'!C21+'Auto Plas'!C21</f>
        <v>0</v>
      </c>
      <c r="D21" s="72">
        <f>+C22*100/$C$6</f>
        <v>7.2115760526652064</v>
      </c>
      <c r="E21" s="54">
        <f>+'Auto Pipe'!E21+'Auto Plas'!E21</f>
        <v>0</v>
      </c>
      <c r="F21" s="72">
        <f t="shared" si="1"/>
        <v>0</v>
      </c>
      <c r="G21" s="46">
        <f>+'Auto Pipe'!G21+'Auto Plas'!G21</f>
        <v>0</v>
      </c>
      <c r="H21" s="72">
        <f t="shared" si="2"/>
        <v>0</v>
      </c>
      <c r="K21" s="30"/>
    </row>
    <row r="22" spans="2:11" x14ac:dyDescent="0.3">
      <c r="B22" s="7" t="s">
        <v>17</v>
      </c>
      <c r="C22" s="43">
        <f>+'Auto Pipe'!C22+'Auto Plas'!C22</f>
        <v>15338173.176077023</v>
      </c>
      <c r="D22" s="13">
        <f t="shared" si="0"/>
        <v>7.2115760526652064</v>
      </c>
      <c r="E22" s="43">
        <f>+'Auto Pipe'!E22+'Auto Plas'!E22</f>
        <v>14752578.793110689</v>
      </c>
      <c r="F22" s="13">
        <f t="shared" si="1"/>
        <v>6.9910897776943637</v>
      </c>
      <c r="G22" s="43">
        <f>+'Auto Pipe'!G22+'Auto Plas'!G22</f>
        <v>18067582.770730924</v>
      </c>
      <c r="H22" s="71">
        <f t="shared" si="2"/>
        <v>7.6404201198578443</v>
      </c>
      <c r="K22" s="30"/>
    </row>
    <row r="23" spans="2:11" x14ac:dyDescent="0.3">
      <c r="B23" s="77" t="s">
        <v>18</v>
      </c>
      <c r="C23" s="47">
        <f>+'Auto Pipe'!C23+'Auto Plas'!C23</f>
        <v>-1616966.6493196376</v>
      </c>
      <c r="D23" s="72">
        <f t="shared" si="0"/>
        <v>-0.7602520738505737</v>
      </c>
      <c r="E23" s="53">
        <f>+'Auto Pipe'!E23+'Auto Plas'!E23</f>
        <v>-1351551.6714623475</v>
      </c>
      <c r="F23" s="72">
        <f t="shared" si="1"/>
        <v>-0.64048592499628976</v>
      </c>
      <c r="G23" s="47">
        <f>+'Auto Pipe'!G23+'Auto Plas'!G23</f>
        <v>-1757824.5625811003</v>
      </c>
      <c r="H23" s="72">
        <f t="shared" si="2"/>
        <v>-0.74334892085742033</v>
      </c>
      <c r="K23" s="30"/>
    </row>
    <row r="24" spans="2:11" x14ac:dyDescent="0.3">
      <c r="B24" s="7" t="s">
        <v>19</v>
      </c>
      <c r="C24" s="43">
        <f>+'Auto Pipe'!C24+'Auto Plas'!C24</f>
        <v>13721206.526757386</v>
      </c>
      <c r="D24" s="13">
        <f t="shared" si="0"/>
        <v>6.4513239788146333</v>
      </c>
      <c r="E24" s="43">
        <f>+'Auto Pipe'!E24+'Auto Plas'!E24</f>
        <v>13401027.121648341</v>
      </c>
      <c r="F24" s="13">
        <f t="shared" si="1"/>
        <v>6.3506038526980726</v>
      </c>
      <c r="G24" s="43">
        <f>+'Auto Pipe'!G24+'Auto Plas'!G24</f>
        <v>16309758.208149824</v>
      </c>
      <c r="H24" s="13">
        <f t="shared" si="2"/>
        <v>6.8970711990004236</v>
      </c>
      <c r="K24" s="30"/>
    </row>
    <row r="25" spans="2:11" x14ac:dyDescent="0.3">
      <c r="B25" s="77" t="s">
        <v>20</v>
      </c>
      <c r="C25" s="46">
        <f>+'Auto Pipe'!C25+'Auto Plas'!C25</f>
        <v>-2108286.4116587276</v>
      </c>
      <c r="D25" s="72">
        <f t="shared" si="0"/>
        <v>-0.99125675684711612</v>
      </c>
      <c r="E25" s="54">
        <f>+'Auto Pipe'!E25+'Auto Plas'!E25</f>
        <v>-2381397.8125466527</v>
      </c>
      <c r="F25" s="72">
        <f t="shared" si="1"/>
        <v>-1.1285190296148997</v>
      </c>
      <c r="G25" s="46">
        <f>+'Auto Pipe'!G25+'Auto Plas'!G25</f>
        <v>-977602.78739184805</v>
      </c>
      <c r="H25" s="72">
        <f t="shared" si="2"/>
        <v>-0.41340870556950637</v>
      </c>
      <c r="K25" s="30"/>
    </row>
    <row r="26" spans="2:11" x14ac:dyDescent="0.3">
      <c r="B26" s="7" t="s">
        <v>21</v>
      </c>
      <c r="C26" s="43">
        <f>+'Auto Pipe'!C26+'Auto Plas'!C26</f>
        <v>11612920.115098657</v>
      </c>
      <c r="D26" s="13">
        <f t="shared" si="0"/>
        <v>5.4600672219675168</v>
      </c>
      <c r="E26" s="43">
        <f>+'Auto Pipe'!E26+'Auto Plas'!E26</f>
        <v>11019629.30910169</v>
      </c>
      <c r="F26" s="13">
        <f t="shared" si="1"/>
        <v>5.2220848230831738</v>
      </c>
      <c r="G26" s="43">
        <f>+'Auto Pipe'!G26+'Auto Plas'!G26</f>
        <v>15332155.420757975</v>
      </c>
      <c r="H26" s="71">
        <f t="shared" si="2"/>
        <v>6.4836624934309173</v>
      </c>
      <c r="K26" s="30"/>
    </row>
    <row r="27" spans="2:11" x14ac:dyDescent="0.3">
      <c r="B27" s="77" t="s">
        <v>22</v>
      </c>
      <c r="C27" s="78">
        <f>+'Auto Pipe'!C27+'Auto Plas'!C27</f>
        <v>12504.734643341206</v>
      </c>
      <c r="D27" s="72">
        <f t="shared" si="0"/>
        <v>5.8793732384965205E-3</v>
      </c>
      <c r="E27" s="79">
        <f>+'Auto Pipe'!E27+'Auto Plas'!E27</f>
        <v>41712.963896841735</v>
      </c>
      <c r="F27" s="72">
        <f t="shared" si="1"/>
        <v>1.9767328789508147E-2</v>
      </c>
      <c r="G27" s="78">
        <f>+'Auto Pipe'!G27+'Auto Plas'!G27</f>
        <v>23321.8737560105</v>
      </c>
      <c r="H27" s="72">
        <f t="shared" si="2"/>
        <v>9.862354900450173E-3</v>
      </c>
      <c r="K27" s="30"/>
    </row>
    <row r="28" spans="2:11" ht="15" thickBot="1" x14ac:dyDescent="0.35">
      <c r="B28" s="11" t="s">
        <v>23</v>
      </c>
      <c r="C28" s="80">
        <f>+'Auto Pipe'!C28+'Auto Plas'!C28</f>
        <v>11625424.849741999</v>
      </c>
      <c r="D28" s="81">
        <f t="shared" si="0"/>
        <v>5.465946595206014</v>
      </c>
      <c r="E28" s="82">
        <f>+'Auto Pipe'!E28+'Auto Plas'!E28</f>
        <v>11061342.27299853</v>
      </c>
      <c r="F28" s="81">
        <f t="shared" si="1"/>
        <v>5.2418521518726822</v>
      </c>
      <c r="G28" s="80">
        <f>+'Auto Pipe'!G28+'Auto Plas'!G28</f>
        <v>15355477.294513987</v>
      </c>
      <c r="H28" s="81">
        <f t="shared" si="2"/>
        <v>6.4935248483313686</v>
      </c>
      <c r="K28" s="30"/>
    </row>
    <row r="29" spans="2:11" ht="15" thickTop="1" x14ac:dyDescent="0.3">
      <c r="B29" s="55" t="s">
        <v>40</v>
      </c>
      <c r="C29" s="56">
        <f>+C25/C24</f>
        <v>-0.15365167833800988</v>
      </c>
      <c r="D29" s="57"/>
      <c r="E29" s="56">
        <f>+E25/E24</f>
        <v>-0.17770263360632152</v>
      </c>
      <c r="F29" s="57"/>
      <c r="G29" s="56">
        <f>+G25/G24</f>
        <v>-5.993974741473173E-2</v>
      </c>
      <c r="H29" s="57"/>
    </row>
    <row r="31" spans="2:11" hidden="1" x14ac:dyDescent="0.3"/>
    <row r="32" spans="2:11" x14ac:dyDescent="0.3">
      <c r="B32" s="1" t="s">
        <v>0</v>
      </c>
      <c r="C32" s="16" t="str">
        <f>+C3</f>
        <v>AUTO</v>
      </c>
      <c r="D32" s="59"/>
      <c r="E32" s="50" t="str">
        <f>+E3</f>
        <v>AUTO</v>
      </c>
      <c r="F32" s="59" t="s">
        <v>25</v>
      </c>
      <c r="G32" s="16" t="str">
        <f>+G3</f>
        <v>AUTO</v>
      </c>
      <c r="H32" s="59" t="s">
        <v>25</v>
      </c>
    </row>
    <row r="33" spans="2:8" x14ac:dyDescent="0.3">
      <c r="B33" s="2"/>
      <c r="C33" s="17" t="s">
        <v>37</v>
      </c>
      <c r="D33" s="60"/>
      <c r="E33" s="51" t="s">
        <v>38</v>
      </c>
      <c r="F33" s="60"/>
      <c r="G33" s="17" t="s">
        <v>32</v>
      </c>
      <c r="H33" s="60"/>
    </row>
    <row r="34" spans="2:8" x14ac:dyDescent="0.3">
      <c r="B34" s="34"/>
      <c r="C34" s="14"/>
      <c r="D34" s="12"/>
      <c r="E34" s="14"/>
      <c r="F34" s="12"/>
      <c r="G34" s="14"/>
      <c r="H34" s="12"/>
    </row>
    <row r="35" spans="2:8" x14ac:dyDescent="0.3">
      <c r="B35" s="4" t="s">
        <v>1</v>
      </c>
      <c r="C35" s="15">
        <f>+E6</f>
        <v>211019730.28840202</v>
      </c>
      <c r="D35" s="19">
        <f>+C35*100/$C$35</f>
        <v>100</v>
      </c>
      <c r="E35" s="15">
        <f>+'Auto Pipe'!E36+'Auto Plas'!E35</f>
        <v>266360043.1188589</v>
      </c>
      <c r="F35" s="19">
        <f>+E35*100/$E$35</f>
        <v>100</v>
      </c>
      <c r="G35" s="15">
        <f>+'Auto Pipe'!G36+'Auto Plas'!G35</f>
        <v>215572746.59740746</v>
      </c>
      <c r="H35" s="19">
        <f>+G35*100/$G$35</f>
        <v>100</v>
      </c>
    </row>
    <row r="36" spans="2:8" x14ac:dyDescent="0.3">
      <c r="B36" s="5" t="s">
        <v>2</v>
      </c>
      <c r="C36" s="18">
        <f>+E7</f>
        <v>-135498775.702059</v>
      </c>
      <c r="D36" s="20">
        <f t="shared" ref="D36:D57" si="3">+C36*100/$C$35</f>
        <v>-64.211424930205325</v>
      </c>
      <c r="E36" s="52">
        <f>+'Auto Pipe'!E37+'Auto Plas'!E36</f>
        <v>-164258897.64574659</v>
      </c>
      <c r="F36" s="20">
        <f t="shared" ref="F36:F57" si="4">+E36*100/$E$35</f>
        <v>-61.667994839769825</v>
      </c>
      <c r="G36" s="18">
        <f>+'Auto Pipe'!G37+'Auto Plas'!G36</f>
        <v>-141855341.0636313</v>
      </c>
      <c r="H36" s="20">
        <f t="shared" ref="H36:H57" si="5">+G36*100/$G$35</f>
        <v>-65.803930832014217</v>
      </c>
    </row>
    <row r="37" spans="2:8" x14ac:dyDescent="0.3">
      <c r="B37" s="5" t="s">
        <v>3</v>
      </c>
      <c r="C37" s="18">
        <f t="shared" ref="C37:C38" si="6">+E8</f>
        <v>-16519395.284634314</v>
      </c>
      <c r="D37" s="20">
        <f t="shared" si="3"/>
        <v>-7.8283652727909141</v>
      </c>
      <c r="E37" s="52">
        <f>+'Auto Pipe'!E38+'Auto Plas'!E37</f>
        <v>-20248280.452284053</v>
      </c>
      <c r="F37" s="20">
        <f t="shared" si="4"/>
        <v>-7.6018460633934426</v>
      </c>
      <c r="G37" s="18">
        <f>+'Auto Pipe'!G38+'Auto Plas'!G37</f>
        <v>-16192022.099869536</v>
      </c>
      <c r="H37" s="20">
        <f t="shared" si="5"/>
        <v>-7.5111637975782362</v>
      </c>
    </row>
    <row r="38" spans="2:8" x14ac:dyDescent="0.3">
      <c r="B38" s="6" t="s">
        <v>4</v>
      </c>
      <c r="C38" s="46">
        <f t="shared" si="6"/>
        <v>-36512800.718592003</v>
      </c>
      <c r="D38" s="73">
        <f t="shared" si="3"/>
        <v>-17.303026910654147</v>
      </c>
      <c r="E38" s="54">
        <f>+'Auto Pipe'!E39+'Auto Plas'!E38</f>
        <v>-51584349.728220567</v>
      </c>
      <c r="F38" s="73">
        <f t="shared" si="4"/>
        <v>-19.366399375901089</v>
      </c>
      <c r="G38" s="46">
        <f>+'Auto Pipe'!G39+'Auto Plas'!G38</f>
        <v>-30239844.247291185</v>
      </c>
      <c r="H38" s="73">
        <f t="shared" si="5"/>
        <v>-14.027674984243513</v>
      </c>
    </row>
    <row r="39" spans="2:8" x14ac:dyDescent="0.3">
      <c r="B39" s="7" t="s">
        <v>5</v>
      </c>
      <c r="C39" s="74">
        <f>SUM(C36:C38)</f>
        <v>-188530971.70528531</v>
      </c>
      <c r="D39" s="75">
        <f t="shared" si="3"/>
        <v>-89.342817113650369</v>
      </c>
      <c r="E39" s="74">
        <f>SUM(E36:E38)</f>
        <v>-236091527.82625121</v>
      </c>
      <c r="F39" s="75">
        <f t="shared" si="4"/>
        <v>-88.636240279064367</v>
      </c>
      <c r="G39" s="74">
        <f>SUM(G36:G38)</f>
        <v>-188287207.41079202</v>
      </c>
      <c r="H39" s="76">
        <f t="shared" si="5"/>
        <v>-87.342769613835969</v>
      </c>
    </row>
    <row r="40" spans="2:8" x14ac:dyDescent="0.3">
      <c r="B40" s="7" t="s">
        <v>6</v>
      </c>
      <c r="C40" s="43">
        <f>+C35+C39</f>
        <v>22488758.58311671</v>
      </c>
      <c r="D40" s="13">
        <f t="shared" si="3"/>
        <v>10.657182886349624</v>
      </c>
      <c r="E40" s="43">
        <f>+E35+E39</f>
        <v>30268515.292607695</v>
      </c>
      <c r="F40" s="13">
        <f t="shared" si="4"/>
        <v>11.363759720935642</v>
      </c>
      <c r="G40" s="43">
        <f>+G35+G39</f>
        <v>27285539.186615437</v>
      </c>
      <c r="H40" s="13">
        <f t="shared" si="5"/>
        <v>12.657230386164029</v>
      </c>
    </row>
    <row r="41" spans="2:8" x14ac:dyDescent="0.3">
      <c r="B41" s="8" t="s">
        <v>7</v>
      </c>
      <c r="C41" s="18">
        <f t="shared" ref="C41:C42" si="7">+E12</f>
        <v>5535331.9753583912</v>
      </c>
      <c r="D41" s="21">
        <f t="shared" si="3"/>
        <v>2.6231347977713821</v>
      </c>
      <c r="E41" s="52">
        <f>+'Auto Pipe'!E42+'Auto Plas'!E41</f>
        <v>4126105.4602674171</v>
      </c>
      <c r="F41" s="21">
        <f t="shared" si="4"/>
        <v>1.5490707284599023</v>
      </c>
      <c r="G41" s="18">
        <f>+'Auto Pipe'!G42+'Auto Plas'!G41</f>
        <v>4932940.9761079792</v>
      </c>
      <c r="H41" s="21">
        <f t="shared" si="5"/>
        <v>2.2882952757105635</v>
      </c>
    </row>
    <row r="42" spans="2:8" x14ac:dyDescent="0.3">
      <c r="B42" s="6" t="s">
        <v>8</v>
      </c>
      <c r="C42" s="46">
        <f t="shared" si="7"/>
        <v>29306.615158401262</v>
      </c>
      <c r="D42" s="25">
        <f t="shared" si="3"/>
        <v>1.3888092415978224E-2</v>
      </c>
      <c r="E42" s="54">
        <f>+'Auto Pipe'!E43+'Auto Plas'!E42</f>
        <v>66363.961217195072</v>
      </c>
      <c r="F42" s="25">
        <f t="shared" si="4"/>
        <v>2.4915133831684064E-2</v>
      </c>
      <c r="G42" s="18">
        <f>+'Auto Pipe'!G43+'Auto Plas'!G42</f>
        <v>32353.627437813255</v>
      </c>
      <c r="H42" s="25">
        <f t="shared" si="5"/>
        <v>1.50082178515057E-2</v>
      </c>
    </row>
    <row r="43" spans="2:8" x14ac:dyDescent="0.3">
      <c r="B43" s="45" t="s">
        <v>9</v>
      </c>
      <c r="C43" s="48">
        <f>SUM(C40:C42)</f>
        <v>28053397.173633501</v>
      </c>
      <c r="D43" s="13">
        <f t="shared" si="3"/>
        <v>13.29420577653698</v>
      </c>
      <c r="E43" s="43">
        <f>SUM(E40:E42)</f>
        <v>34460984.714092307</v>
      </c>
      <c r="F43" s="13">
        <f t="shared" si="4"/>
        <v>12.937745583227228</v>
      </c>
      <c r="G43" s="43">
        <f>SUM(G40:G42)</f>
        <v>32250833.79016123</v>
      </c>
      <c r="H43" s="13">
        <f t="shared" si="5"/>
        <v>14.960533879726096</v>
      </c>
    </row>
    <row r="44" spans="2:8" x14ac:dyDescent="0.3">
      <c r="B44" s="8" t="s">
        <v>10</v>
      </c>
      <c r="C44" s="47">
        <f t="shared" ref="C44:C47" si="8">+E15</f>
        <v>-4253830.4639668539</v>
      </c>
      <c r="D44" s="24">
        <f t="shared" si="3"/>
        <v>-2.01584489666114</v>
      </c>
      <c r="E44" s="53">
        <f>+'Auto Pipe'!E45+'Auto Plas'!E44</f>
        <v>-4983484.857020258</v>
      </c>
      <c r="F44" s="24">
        <f t="shared" si="4"/>
        <v>-1.8709581206954744</v>
      </c>
      <c r="G44" s="18">
        <f>+'Auto Pipe'!G45+'Auto Plas'!G44</f>
        <v>-4060365.5897298167</v>
      </c>
      <c r="H44" s="24">
        <f t="shared" si="5"/>
        <v>-1.8835245427905347</v>
      </c>
    </row>
    <row r="45" spans="2:8" x14ac:dyDescent="0.3">
      <c r="B45" s="5" t="s">
        <v>11</v>
      </c>
      <c r="C45" s="18">
        <f t="shared" si="8"/>
        <v>-8721823.2950463556</v>
      </c>
      <c r="D45" s="22">
        <f t="shared" si="3"/>
        <v>-4.1331790554021577</v>
      </c>
      <c r="E45" s="52">
        <f>+'Auto Pipe'!E46+'Auto Plas'!E45</f>
        <v>-9273322.4647082798</v>
      </c>
      <c r="F45" s="22">
        <f t="shared" si="4"/>
        <v>-3.4814990852701611</v>
      </c>
      <c r="G45" s="18">
        <f>+'Auto Pipe'!G46+'Auto Plas'!G45</f>
        <v>-9010404.1278308835</v>
      </c>
      <c r="H45" s="22">
        <f t="shared" si="5"/>
        <v>-4.179751044624509</v>
      </c>
    </row>
    <row r="46" spans="2:8" x14ac:dyDescent="0.3">
      <c r="B46" s="5" t="s">
        <v>12</v>
      </c>
      <c r="C46" s="18">
        <f t="shared" si="8"/>
        <v>-325164.62150956917</v>
      </c>
      <c r="D46" s="22">
        <f t="shared" si="3"/>
        <v>-0.15409204677930571</v>
      </c>
      <c r="E46" s="52">
        <f>+'Auto Pipe'!E47+'Auto Plas'!E46</f>
        <v>-653663.98769412795</v>
      </c>
      <c r="F46" s="22">
        <f t="shared" si="4"/>
        <v>-0.24540617280289329</v>
      </c>
      <c r="G46" s="18">
        <f>+'Auto Pipe'!G47+'Auto Plas'!G46</f>
        <v>-500272.24232077179</v>
      </c>
      <c r="H46" s="22">
        <f t="shared" si="5"/>
        <v>-0.23206655303931087</v>
      </c>
    </row>
    <row r="47" spans="2:8" x14ac:dyDescent="0.3">
      <c r="B47" s="9" t="s">
        <v>13</v>
      </c>
      <c r="C47" s="18">
        <f t="shared" si="8"/>
        <v>0</v>
      </c>
      <c r="D47" s="23">
        <f t="shared" si="3"/>
        <v>0</v>
      </c>
      <c r="E47" s="52">
        <f>+'Auto Pipe'!E48+'Auto Plas'!E47</f>
        <v>0</v>
      </c>
      <c r="F47" s="23">
        <f t="shared" si="4"/>
        <v>0</v>
      </c>
      <c r="G47" s="18">
        <f>+'Auto Pipe'!G48+'Auto Plas'!G47</f>
        <v>0</v>
      </c>
      <c r="H47" s="23">
        <f t="shared" si="5"/>
        <v>0</v>
      </c>
    </row>
    <row r="48" spans="2:8" x14ac:dyDescent="0.3">
      <c r="B48" s="7" t="s">
        <v>14</v>
      </c>
      <c r="C48" s="43">
        <f>SUM(C44:C47)</f>
        <v>-13300818.380522778</v>
      </c>
      <c r="D48" s="13">
        <f t="shared" si="3"/>
        <v>-6.3031159988426033</v>
      </c>
      <c r="E48" s="43">
        <f>SUM(E44:E47)</f>
        <v>-14910471.309422666</v>
      </c>
      <c r="F48" s="13">
        <f t="shared" si="4"/>
        <v>-5.5978633787685297</v>
      </c>
      <c r="G48" s="43">
        <f>SUM(G44:G47)</f>
        <v>-13571041.959881473</v>
      </c>
      <c r="H48" s="13">
        <f t="shared" si="5"/>
        <v>-6.2953421404543546</v>
      </c>
    </row>
    <row r="49" spans="2:10" x14ac:dyDescent="0.3">
      <c r="B49" s="10" t="s">
        <v>15</v>
      </c>
      <c r="C49" s="43">
        <f>SUM(C43,C48)</f>
        <v>14752578.793110723</v>
      </c>
      <c r="D49" s="13">
        <f t="shared" si="3"/>
        <v>6.9910897776943797</v>
      </c>
      <c r="E49" s="43">
        <f>SUM(E43,E48)</f>
        <v>19550513.404669642</v>
      </c>
      <c r="F49" s="13">
        <f t="shared" si="4"/>
        <v>7.3398822044586991</v>
      </c>
      <c r="G49" s="43">
        <f>SUM(G43,G48)</f>
        <v>18679791.830279756</v>
      </c>
      <c r="H49" s="13">
        <f t="shared" si="5"/>
        <v>8.6651917392717408</v>
      </c>
    </row>
    <row r="50" spans="2:10" x14ac:dyDescent="0.3">
      <c r="B50" s="77" t="s">
        <v>16</v>
      </c>
      <c r="C50" s="46">
        <f t="shared" ref="C50" si="9">+E21</f>
        <v>0</v>
      </c>
      <c r="D50" s="72">
        <f t="shared" si="3"/>
        <v>0</v>
      </c>
      <c r="E50" s="54">
        <f>+'Auto Pipe'!E51+'Auto Plas'!E50</f>
        <v>0</v>
      </c>
      <c r="F50" s="72">
        <f t="shared" si="4"/>
        <v>0</v>
      </c>
      <c r="G50" s="46">
        <f>+'Auto Pipe'!G51+'Auto Plas'!G50</f>
        <v>0</v>
      </c>
      <c r="H50" s="72">
        <f t="shared" si="5"/>
        <v>0</v>
      </c>
    </row>
    <row r="51" spans="2:10" x14ac:dyDescent="0.3">
      <c r="B51" s="7" t="s">
        <v>17</v>
      </c>
      <c r="C51" s="43">
        <f>SUM(C49:C50)</f>
        <v>14752578.793110723</v>
      </c>
      <c r="D51" s="13">
        <f t="shared" si="3"/>
        <v>6.9910897776943797</v>
      </c>
      <c r="E51" s="43">
        <f>SUM(E49:E50)</f>
        <v>19550513.404669642</v>
      </c>
      <c r="F51" s="13">
        <f t="shared" si="4"/>
        <v>7.3398822044586991</v>
      </c>
      <c r="G51" s="43">
        <f>SUM(G49:G50)</f>
        <v>18679791.830279756</v>
      </c>
      <c r="H51" s="71">
        <f t="shared" si="5"/>
        <v>8.6651917392717408</v>
      </c>
    </row>
    <row r="52" spans="2:10" x14ac:dyDescent="0.3">
      <c r="B52" s="77" t="s">
        <v>18</v>
      </c>
      <c r="C52" s="47">
        <f t="shared" ref="C52" si="10">+E23</f>
        <v>-1351551.6714623475</v>
      </c>
      <c r="D52" s="72">
        <f t="shared" si="3"/>
        <v>-0.64048592499628976</v>
      </c>
      <c r="E52" s="53">
        <f>+'Auto Pipe'!E53+'Auto Plas'!E52</f>
        <v>-1586936.4687412854</v>
      </c>
      <c r="F52" s="72">
        <f t="shared" si="4"/>
        <v>-0.59578623361054961</v>
      </c>
      <c r="G52" s="47">
        <f>+'Auto Pipe'!G53+'Auto Plas'!G52</f>
        <v>-1710919.0107205336</v>
      </c>
      <c r="H52" s="72">
        <f t="shared" si="5"/>
        <v>-0.79366201791535251</v>
      </c>
    </row>
    <row r="53" spans="2:10" x14ac:dyDescent="0.3">
      <c r="B53" s="7" t="s">
        <v>19</v>
      </c>
      <c r="C53" s="43">
        <f>SUM(C51:C52)</f>
        <v>13401027.121648375</v>
      </c>
      <c r="D53" s="13">
        <f t="shared" si="3"/>
        <v>6.3506038526980895</v>
      </c>
      <c r="E53" s="43">
        <f>SUM(E51:E52)</f>
        <v>17963576.935928356</v>
      </c>
      <c r="F53" s="13">
        <f t="shared" si="4"/>
        <v>6.7440959708481492</v>
      </c>
      <c r="G53" s="43">
        <f>SUM(G51:G52)</f>
        <v>16968872.819559224</v>
      </c>
      <c r="H53" s="13">
        <f t="shared" si="5"/>
        <v>7.8715297213563895</v>
      </c>
    </row>
    <row r="54" spans="2:10" x14ac:dyDescent="0.3">
      <c r="B54" s="77" t="s">
        <v>20</v>
      </c>
      <c r="C54" s="46">
        <f t="shared" ref="C54" si="11">+E25</f>
        <v>-2381397.8125466527</v>
      </c>
      <c r="D54" s="72">
        <f t="shared" si="3"/>
        <v>-1.1285190296148997</v>
      </c>
      <c r="E54" s="54">
        <f>+'Auto Pipe'!E55+'Auto Plas'!E54</f>
        <v>-1979708.5858121724</v>
      </c>
      <c r="F54" s="72">
        <f t="shared" si="4"/>
        <v>-0.74324533163135098</v>
      </c>
      <c r="G54" s="46">
        <f>+'Auto Pipe'!G55+'Auto Plas'!G54</f>
        <v>-1489430.7554370756</v>
      </c>
      <c r="H54" s="72">
        <f t="shared" si="5"/>
        <v>-0.69091792860934298</v>
      </c>
    </row>
    <row r="55" spans="2:10" x14ac:dyDescent="0.3">
      <c r="B55" s="7" t="s">
        <v>21</v>
      </c>
      <c r="C55" s="43">
        <f>SUM(C53:C54)</f>
        <v>11019629.309101723</v>
      </c>
      <c r="D55" s="13">
        <f t="shared" si="3"/>
        <v>5.2220848230831898</v>
      </c>
      <c r="E55" s="43">
        <f>SUM(E53:E54)</f>
        <v>15983868.350116184</v>
      </c>
      <c r="F55" s="13">
        <f t="shared" si="4"/>
        <v>6.0008506392167984</v>
      </c>
      <c r="G55" s="43">
        <f>SUM(G53:G54)</f>
        <v>15479442.064122148</v>
      </c>
      <c r="H55" s="71">
        <f t="shared" si="5"/>
        <v>7.1806117927470465</v>
      </c>
    </row>
    <row r="56" spans="2:10" x14ac:dyDescent="0.3">
      <c r="B56" s="77" t="s">
        <v>22</v>
      </c>
      <c r="C56" s="78">
        <f t="shared" ref="C56" si="12">+E27</f>
        <v>41712.963896841735</v>
      </c>
      <c r="D56" s="72">
        <f t="shared" si="3"/>
        <v>1.9767328789508147E-2</v>
      </c>
      <c r="E56" s="79">
        <f>+'Auto Pipe'!E57+'Auto Plas'!E56</f>
        <v>73109.340656480417</v>
      </c>
      <c r="F56" s="72">
        <f t="shared" si="4"/>
        <v>2.7447563005482976E-2</v>
      </c>
      <c r="G56" s="78">
        <f>+'Auto Pipe'!G57+'Auto Plas'!G56</f>
        <v>30309.185154592938</v>
      </c>
      <c r="H56" s="72">
        <f t="shared" si="5"/>
        <v>1.4059840881090972E-2</v>
      </c>
    </row>
    <row r="57" spans="2:10" ht="15" thickBot="1" x14ac:dyDescent="0.35">
      <c r="B57" s="11" t="s">
        <v>23</v>
      </c>
      <c r="C57" s="80">
        <f>SUM(C55:C56)</f>
        <v>11061342.272998564</v>
      </c>
      <c r="D57" s="81">
        <f t="shared" si="3"/>
        <v>5.2418521518726982</v>
      </c>
      <c r="E57" s="82">
        <f>SUM(E55:E56)</f>
        <v>16056977.690772664</v>
      </c>
      <c r="F57" s="81">
        <f t="shared" si="4"/>
        <v>6.0282982022222811</v>
      </c>
      <c r="G57" s="80">
        <f>SUM(G55:G56)</f>
        <v>15509751.24927674</v>
      </c>
      <c r="H57" s="81">
        <f t="shared" si="5"/>
        <v>7.1946716336281371</v>
      </c>
    </row>
    <row r="58" spans="2:10" ht="15" thickTop="1" x14ac:dyDescent="0.3">
      <c r="B58" s="55" t="s">
        <v>40</v>
      </c>
      <c r="C58" s="56">
        <f>+C54/C53</f>
        <v>-0.17770263360632108</v>
      </c>
      <c r="D58" s="57"/>
      <c r="E58" s="56">
        <f>+E54/E53</f>
        <v>-0.1102068142037248</v>
      </c>
      <c r="F58" s="57"/>
      <c r="G58" s="56">
        <f>+G54/G53</f>
        <v>-8.7774289504973999E-2</v>
      </c>
      <c r="H58" s="57"/>
    </row>
    <row r="59" spans="2:10" s="64" customFormat="1" x14ac:dyDescent="0.3">
      <c r="C59" s="63">
        <f>+C57-E28</f>
        <v>3.3527612686157227E-8</v>
      </c>
      <c r="G59" s="63">
        <f>+G57-'Auto Plas'!G57-'Auto Pipe'!G58</f>
        <v>0</v>
      </c>
      <c r="J59" s="70"/>
    </row>
    <row r="60" spans="2:10" hidden="1" x14ac:dyDescent="0.3">
      <c r="J60"/>
    </row>
    <row r="61" spans="2:10" hidden="1" x14ac:dyDescent="0.3"/>
    <row r="62" spans="2:10" x14ac:dyDescent="0.3">
      <c r="B62" s="1" t="s">
        <v>0</v>
      </c>
      <c r="C62" s="16" t="str">
        <f>+C32</f>
        <v>AUTO</v>
      </c>
      <c r="D62" s="59" t="s">
        <v>25</v>
      </c>
      <c r="E62" s="50" t="str">
        <f>+E32</f>
        <v>AUTO</v>
      </c>
      <c r="F62" s="59" t="s">
        <v>25</v>
      </c>
      <c r="G62" s="16" t="str">
        <f>+G32</f>
        <v>AUTO</v>
      </c>
      <c r="H62" s="59" t="s">
        <v>25</v>
      </c>
    </row>
    <row r="63" spans="2:10" x14ac:dyDescent="0.3">
      <c r="B63" s="2"/>
      <c r="C63" s="17" t="s">
        <v>38</v>
      </c>
      <c r="D63" s="60"/>
      <c r="E63" s="51" t="s">
        <v>39</v>
      </c>
      <c r="F63" s="60"/>
      <c r="G63" s="17" t="s">
        <v>35</v>
      </c>
      <c r="H63" s="60"/>
    </row>
    <row r="64" spans="2:10" x14ac:dyDescent="0.3">
      <c r="B64" s="34"/>
      <c r="C64" s="14"/>
      <c r="D64" s="12"/>
      <c r="E64" s="14"/>
      <c r="F64" s="12"/>
      <c r="G64" s="14"/>
      <c r="H64" s="12"/>
    </row>
    <row r="65" spans="2:11" x14ac:dyDescent="0.3">
      <c r="B65" s="4" t="s">
        <v>1</v>
      </c>
      <c r="C65" s="15">
        <f>+E35</f>
        <v>266360043.1188589</v>
      </c>
      <c r="D65" s="19">
        <f>+(C65/C$65)*100</f>
        <v>100</v>
      </c>
      <c r="E65" s="15">
        <f>+'Auto Pipe'!E66+'Auto Plas'!E65</f>
        <v>0</v>
      </c>
      <c r="F65" s="19" t="e">
        <f>+(E65/E$65)*100</f>
        <v>#DIV/0!</v>
      </c>
      <c r="G65" s="15">
        <f>+'Auto Pipe'!G66+'Auto Plas'!G65</f>
        <v>174538711.26609701</v>
      </c>
      <c r="H65" s="19">
        <f>+(G65/G$65)*100</f>
        <v>100</v>
      </c>
      <c r="K65" s="30"/>
    </row>
    <row r="66" spans="2:11" x14ac:dyDescent="0.3">
      <c r="B66" s="5" t="s">
        <v>2</v>
      </c>
      <c r="C66" s="18">
        <f t="shared" ref="C66:C68" si="13">+E36</f>
        <v>-164258897.64574659</v>
      </c>
      <c r="D66" s="20">
        <f t="shared" ref="D66:F87" si="14">+(C66/C$65)*100</f>
        <v>-61.667994839769825</v>
      </c>
      <c r="E66" s="52">
        <f>+'Auto Pipe'!E67+'Auto Plas'!E66</f>
        <v>0</v>
      </c>
      <c r="F66" s="20" t="e">
        <f t="shared" si="14"/>
        <v>#DIV/0!</v>
      </c>
      <c r="G66" s="18">
        <f>+'Auto Pipe'!G67+'Auto Plas'!G66</f>
        <v>-101719215.40122102</v>
      </c>
      <c r="H66" s="20">
        <f t="shared" ref="H66:H87" si="15">+(G66/G$65)*100</f>
        <v>-58.278885333433372</v>
      </c>
      <c r="K66" s="30"/>
    </row>
    <row r="67" spans="2:11" x14ac:dyDescent="0.3">
      <c r="B67" s="5" t="s">
        <v>3</v>
      </c>
      <c r="C67" s="18">
        <f t="shared" si="13"/>
        <v>-20248280.452284053</v>
      </c>
      <c r="D67" s="20">
        <f t="shared" si="14"/>
        <v>-7.6018460633934426</v>
      </c>
      <c r="E67" s="52">
        <f>+'Auto Pipe'!E68+'Auto Plas'!E67</f>
        <v>0</v>
      </c>
      <c r="F67" s="20" t="e">
        <f t="shared" si="14"/>
        <v>#DIV/0!</v>
      </c>
      <c r="G67" s="18">
        <f>+'Auto Pipe'!G68+'Auto Plas'!G67</f>
        <v>-15409281.828533081</v>
      </c>
      <c r="H67" s="20">
        <f t="shared" si="15"/>
        <v>-8.8285754585643215</v>
      </c>
      <c r="K67" s="30"/>
    </row>
    <row r="68" spans="2:11" x14ac:dyDescent="0.3">
      <c r="B68" s="6" t="s">
        <v>4</v>
      </c>
      <c r="C68" s="46">
        <f t="shared" si="13"/>
        <v>-51584349.728220567</v>
      </c>
      <c r="D68" s="73">
        <f t="shared" si="14"/>
        <v>-19.366399375901093</v>
      </c>
      <c r="E68" s="54">
        <f>+'Auto Pipe'!E69+'Auto Plas'!E68</f>
        <v>0</v>
      </c>
      <c r="F68" s="73" t="e">
        <f t="shared" si="14"/>
        <v>#DIV/0!</v>
      </c>
      <c r="G68" s="46">
        <f>+'Auto Pipe'!G69+'Auto Plas'!G68</f>
        <v>-37828537.934636965</v>
      </c>
      <c r="H68" s="73">
        <f t="shared" si="15"/>
        <v>-21.673437176331959</v>
      </c>
      <c r="K68" s="30"/>
    </row>
    <row r="69" spans="2:11" x14ac:dyDescent="0.3">
      <c r="B69" s="7" t="s">
        <v>5</v>
      </c>
      <c r="C69" s="74">
        <f>SUM(C66:C68)</f>
        <v>-236091527.82625121</v>
      </c>
      <c r="D69" s="75">
        <f t="shared" si="14"/>
        <v>-88.636240279064367</v>
      </c>
      <c r="E69" s="74">
        <f>SUM(E66:E68)</f>
        <v>0</v>
      </c>
      <c r="F69" s="75" t="e">
        <f t="shared" si="14"/>
        <v>#DIV/0!</v>
      </c>
      <c r="G69" s="74">
        <f>SUM(G66:G68)</f>
        <v>-154957035.16439107</v>
      </c>
      <c r="H69" s="76">
        <f t="shared" si="15"/>
        <v>-88.780897968329654</v>
      </c>
      <c r="K69" s="30"/>
    </row>
    <row r="70" spans="2:11" x14ac:dyDescent="0.3">
      <c r="B70" s="7" t="s">
        <v>6</v>
      </c>
      <c r="C70" s="43">
        <f>+C65+C69</f>
        <v>30268515.292607695</v>
      </c>
      <c r="D70" s="13">
        <f t="shared" si="14"/>
        <v>11.363759720935642</v>
      </c>
      <c r="E70" s="43">
        <f>+E65+E69</f>
        <v>0</v>
      </c>
      <c r="F70" s="13" t="e">
        <f t="shared" si="14"/>
        <v>#DIV/0!</v>
      </c>
      <c r="G70" s="43">
        <f>+G65+G69</f>
        <v>19581676.101705939</v>
      </c>
      <c r="H70" s="13">
        <f t="shared" si="15"/>
        <v>11.219102031670351</v>
      </c>
      <c r="K70" s="30"/>
    </row>
    <row r="71" spans="2:11" x14ac:dyDescent="0.3">
      <c r="B71" s="8" t="s">
        <v>7</v>
      </c>
      <c r="C71" s="18">
        <f t="shared" ref="C71:C72" si="16">+E41</f>
        <v>4126105.4602674171</v>
      </c>
      <c r="D71" s="21">
        <f t="shared" si="14"/>
        <v>1.5490707284599021</v>
      </c>
      <c r="E71" s="52">
        <f>+'Auto Pipe'!E72+'Auto Plas'!E71</f>
        <v>0</v>
      </c>
      <c r="F71" s="21" t="e">
        <f t="shared" si="14"/>
        <v>#DIV/0!</v>
      </c>
      <c r="G71" s="18">
        <f>+'Auto Pipe'!G72+'Auto Plas'!G71</f>
        <v>2510008.5520252092</v>
      </c>
      <c r="H71" s="21">
        <f t="shared" si="15"/>
        <v>1.4380812908596063</v>
      </c>
      <c r="K71" s="30"/>
    </row>
    <row r="72" spans="2:11" x14ac:dyDescent="0.3">
      <c r="B72" s="6" t="s">
        <v>8</v>
      </c>
      <c r="C72" s="46">
        <f t="shared" si="16"/>
        <v>66363.961217195072</v>
      </c>
      <c r="D72" s="25">
        <f t="shared" si="14"/>
        <v>2.4915133831684061E-2</v>
      </c>
      <c r="E72" s="54">
        <f>+'Auto Pipe'!E73+'Auto Plas'!E72</f>
        <v>0</v>
      </c>
      <c r="F72" s="25" t="e">
        <f t="shared" si="14"/>
        <v>#DIV/0!</v>
      </c>
      <c r="G72" s="18">
        <f>+'Auto Pipe'!G73+'Auto Plas'!G72</f>
        <v>30771.975197825079</v>
      </c>
      <c r="H72" s="25">
        <f t="shared" si="15"/>
        <v>1.7630458581140179E-2</v>
      </c>
      <c r="K72" s="30"/>
    </row>
    <row r="73" spans="2:11" x14ac:dyDescent="0.3">
      <c r="B73" s="45" t="s">
        <v>9</v>
      </c>
      <c r="C73" s="48">
        <f>SUM(C70:C72)</f>
        <v>34460984.714092307</v>
      </c>
      <c r="D73" s="13">
        <f t="shared" si="14"/>
        <v>12.937745583227228</v>
      </c>
      <c r="E73" s="43">
        <f>SUM(E70:E72)</f>
        <v>0</v>
      </c>
      <c r="F73" s="13" t="e">
        <f t="shared" si="14"/>
        <v>#DIV/0!</v>
      </c>
      <c r="G73" s="43">
        <f>SUM(G70:G72)</f>
        <v>22122456.628928974</v>
      </c>
      <c r="H73" s="13">
        <f t="shared" si="15"/>
        <v>12.6748137811111</v>
      </c>
      <c r="K73" s="30"/>
    </row>
    <row r="74" spans="2:11" x14ac:dyDescent="0.3">
      <c r="B74" s="8" t="s">
        <v>10</v>
      </c>
      <c r="C74" s="47">
        <f t="shared" ref="C74:C77" si="17">+E44</f>
        <v>-4983484.857020258</v>
      </c>
      <c r="D74" s="24">
        <f t="shared" si="14"/>
        <v>-1.8709581206954744</v>
      </c>
      <c r="E74" s="53">
        <f>+'Auto Pipe'!E75+'Auto Plas'!E74</f>
        <v>0</v>
      </c>
      <c r="F74" s="24" t="e">
        <f t="shared" si="14"/>
        <v>#DIV/0!</v>
      </c>
      <c r="G74" s="18">
        <f>+'Auto Pipe'!G75+'Auto Plas'!G74</f>
        <v>-4211854.343290505</v>
      </c>
      <c r="H74" s="24">
        <f t="shared" si="15"/>
        <v>-2.4131347783754546</v>
      </c>
      <c r="K74" s="30"/>
    </row>
    <row r="75" spans="2:11" x14ac:dyDescent="0.3">
      <c r="B75" s="5" t="s">
        <v>11</v>
      </c>
      <c r="C75" s="18">
        <f t="shared" si="17"/>
        <v>-9273322.4647082798</v>
      </c>
      <c r="D75" s="22">
        <f t="shared" si="14"/>
        <v>-3.4814990852701615</v>
      </c>
      <c r="E75" s="52">
        <f>+'Auto Pipe'!E76+'Auto Plas'!E75</f>
        <v>0</v>
      </c>
      <c r="F75" s="22" t="e">
        <f t="shared" si="14"/>
        <v>#DIV/0!</v>
      </c>
      <c r="G75" s="18">
        <f>+'Auto Pipe'!G76+'Auto Plas'!G75</f>
        <v>-10726056.618470259</v>
      </c>
      <c r="H75" s="22">
        <f t="shared" si="15"/>
        <v>-6.1453740208483616</v>
      </c>
      <c r="K75" s="30"/>
    </row>
    <row r="76" spans="2:11" x14ac:dyDescent="0.3">
      <c r="B76" s="5" t="s">
        <v>12</v>
      </c>
      <c r="C76" s="18">
        <f t="shared" si="17"/>
        <v>-653663.98769412795</v>
      </c>
      <c r="D76" s="22">
        <f t="shared" si="14"/>
        <v>-0.24540617280289329</v>
      </c>
      <c r="E76" s="52">
        <f>+'Auto Pipe'!E77+'Auto Plas'!E76</f>
        <v>0</v>
      </c>
      <c r="F76" s="22" t="e">
        <f t="shared" si="14"/>
        <v>#DIV/0!</v>
      </c>
      <c r="G76" s="18">
        <f>+'Auto Pipe'!G77+'Auto Plas'!G76</f>
        <v>-248172.53983453731</v>
      </c>
      <c r="H76" s="22">
        <f t="shared" si="15"/>
        <v>-0.14218767746954436</v>
      </c>
      <c r="K76" s="30"/>
    </row>
    <row r="77" spans="2:11" x14ac:dyDescent="0.3">
      <c r="B77" s="9" t="s">
        <v>13</v>
      </c>
      <c r="C77" s="18">
        <f t="shared" si="17"/>
        <v>0</v>
      </c>
      <c r="D77" s="23">
        <f t="shared" si="14"/>
        <v>0</v>
      </c>
      <c r="E77" s="52">
        <f>+'Auto Pipe'!E78+'Auto Plas'!E77</f>
        <v>0</v>
      </c>
      <c r="F77" s="23" t="e">
        <f t="shared" si="14"/>
        <v>#DIV/0!</v>
      </c>
      <c r="G77" s="18">
        <f>+'Auto Pipe'!G78+'Auto Plas'!G77</f>
        <v>0</v>
      </c>
      <c r="H77" s="23">
        <f t="shared" si="15"/>
        <v>0</v>
      </c>
      <c r="K77" s="30"/>
    </row>
    <row r="78" spans="2:11" x14ac:dyDescent="0.3">
      <c r="B78" s="7" t="s">
        <v>14</v>
      </c>
      <c r="C78" s="43">
        <f>SUM(C74:C77)</f>
        <v>-14910471.309422666</v>
      </c>
      <c r="D78" s="13">
        <f t="shared" si="14"/>
        <v>-5.5978633787685288</v>
      </c>
      <c r="E78" s="43">
        <f>SUM(E74:E77)</f>
        <v>0</v>
      </c>
      <c r="F78" s="13" t="e">
        <f t="shared" si="14"/>
        <v>#DIV/0!</v>
      </c>
      <c r="G78" s="43">
        <f>SUM(G74:G77)</f>
        <v>-15186083.5015953</v>
      </c>
      <c r="H78" s="13">
        <f t="shared" si="15"/>
        <v>-8.700696476693361</v>
      </c>
      <c r="J78" s="26"/>
      <c r="K78" s="26"/>
    </row>
    <row r="79" spans="2:11" x14ac:dyDescent="0.3">
      <c r="B79" s="10" t="s">
        <v>15</v>
      </c>
      <c r="C79" s="43">
        <f>SUM(C73,C78)</f>
        <v>19550513.404669642</v>
      </c>
      <c r="D79" s="13">
        <f t="shared" si="14"/>
        <v>7.3398822044586991</v>
      </c>
      <c r="E79" s="43">
        <f>SUM(E73,E78)</f>
        <v>0</v>
      </c>
      <c r="F79" s="13" t="e">
        <f t="shared" si="14"/>
        <v>#DIV/0!</v>
      </c>
      <c r="G79" s="43">
        <f>SUM(G73,G78)</f>
        <v>6936373.1273336746</v>
      </c>
      <c r="H79" s="13">
        <f t="shared" si="15"/>
        <v>3.9741173044177387</v>
      </c>
      <c r="J79" s="36"/>
      <c r="K79" s="35"/>
    </row>
    <row r="80" spans="2:11" x14ac:dyDescent="0.3">
      <c r="B80" s="77" t="s">
        <v>16</v>
      </c>
      <c r="C80" s="46">
        <f t="shared" ref="C80" si="18">+E50</f>
        <v>0</v>
      </c>
      <c r="D80" s="72">
        <f t="shared" si="14"/>
        <v>0</v>
      </c>
      <c r="E80" s="54">
        <f>+'Auto Pipe'!E81+'Auto Plas'!E80</f>
        <v>0</v>
      </c>
      <c r="F80" s="72" t="e">
        <f t="shared" si="14"/>
        <v>#DIV/0!</v>
      </c>
      <c r="G80" s="46">
        <f>+'Auto Pipe'!G81+'Auto Plas'!G80</f>
        <v>0</v>
      </c>
      <c r="H80" s="72">
        <f t="shared" si="15"/>
        <v>0</v>
      </c>
      <c r="K80" s="30"/>
    </row>
    <row r="81" spans="2:11" x14ac:dyDescent="0.3">
      <c r="B81" s="7" t="s">
        <v>17</v>
      </c>
      <c r="C81" s="43">
        <f>SUM(C79:C80)</f>
        <v>19550513.404669642</v>
      </c>
      <c r="D81" s="13">
        <f t="shared" si="14"/>
        <v>7.3398822044586991</v>
      </c>
      <c r="E81" s="43">
        <f>SUM(E79:E80)</f>
        <v>0</v>
      </c>
      <c r="F81" s="13" t="e">
        <f t="shared" si="14"/>
        <v>#DIV/0!</v>
      </c>
      <c r="G81" s="43">
        <f>SUM(G79:G80)</f>
        <v>6936373.1273336746</v>
      </c>
      <c r="H81" s="71">
        <f t="shared" si="15"/>
        <v>3.9741173044177387</v>
      </c>
      <c r="K81" s="30"/>
    </row>
    <row r="82" spans="2:11" x14ac:dyDescent="0.3">
      <c r="B82" s="77" t="s">
        <v>18</v>
      </c>
      <c r="C82" s="47">
        <f t="shared" ref="C82" si="19">+E52</f>
        <v>-1586936.4687412854</v>
      </c>
      <c r="D82" s="72">
        <f t="shared" si="14"/>
        <v>-0.59578623361054961</v>
      </c>
      <c r="E82" s="53">
        <f>+'Auto Pipe'!E83+'Auto Plas'!E82</f>
        <v>0</v>
      </c>
      <c r="F82" s="72" t="e">
        <f t="shared" si="14"/>
        <v>#DIV/0!</v>
      </c>
      <c r="G82" s="47">
        <f>+'Auto Pipe'!G83+'Auto Plas'!G82</f>
        <v>-686175.92761296895</v>
      </c>
      <c r="H82" s="72">
        <f t="shared" si="15"/>
        <v>-0.39313681339542123</v>
      </c>
      <c r="K82" s="30"/>
    </row>
    <row r="83" spans="2:11" x14ac:dyDescent="0.3">
      <c r="B83" s="7" t="s">
        <v>19</v>
      </c>
      <c r="C83" s="43">
        <f>SUM(C81:C82)</f>
        <v>17963576.935928356</v>
      </c>
      <c r="D83" s="13">
        <f t="shared" si="14"/>
        <v>6.7440959708481492</v>
      </c>
      <c r="E83" s="43">
        <f>SUM(E81:E82)</f>
        <v>0</v>
      </c>
      <c r="F83" s="13" t="e">
        <f t="shared" si="14"/>
        <v>#DIV/0!</v>
      </c>
      <c r="G83" s="43">
        <f>SUM(G81:G82)</f>
        <v>6250197.1997207059</v>
      </c>
      <c r="H83" s="13">
        <f t="shared" si="15"/>
        <v>3.5809804910223173</v>
      </c>
      <c r="K83" s="30"/>
    </row>
    <row r="84" spans="2:11" x14ac:dyDescent="0.3">
      <c r="B84" s="77" t="s">
        <v>20</v>
      </c>
      <c r="C84" s="46">
        <f t="shared" ref="C84" si="20">+E54</f>
        <v>-1979708.5858121724</v>
      </c>
      <c r="D84" s="72">
        <f t="shared" si="14"/>
        <v>-0.74324533163135109</v>
      </c>
      <c r="E84" s="54">
        <f>+'Auto Pipe'!E85+'Auto Plas'!E84</f>
        <v>0</v>
      </c>
      <c r="F84" s="72" t="e">
        <f t="shared" si="14"/>
        <v>#DIV/0!</v>
      </c>
      <c r="G84" s="46">
        <f>+'Auto Pipe'!G85+'Auto Plas'!G84</f>
        <v>-1254955.1816614103</v>
      </c>
      <c r="H84" s="72">
        <f t="shared" si="15"/>
        <v>-0.71901251737108307</v>
      </c>
      <c r="K84" s="30"/>
    </row>
    <row r="85" spans="2:11" x14ac:dyDescent="0.3">
      <c r="B85" s="7" t="s">
        <v>21</v>
      </c>
      <c r="C85" s="43">
        <f>SUM(C83:C84)</f>
        <v>15983868.350116184</v>
      </c>
      <c r="D85" s="13">
        <f t="shared" si="14"/>
        <v>6.0008506392167984</v>
      </c>
      <c r="E85" s="43">
        <f>SUM(E83:E84)</f>
        <v>0</v>
      </c>
      <c r="F85" s="13" t="e">
        <f t="shared" si="14"/>
        <v>#DIV/0!</v>
      </c>
      <c r="G85" s="43">
        <f>SUM(G83:G84)</f>
        <v>4995242.0180592956</v>
      </c>
      <c r="H85" s="71">
        <f t="shared" si="15"/>
        <v>2.8619679736512347</v>
      </c>
      <c r="K85" s="30"/>
    </row>
    <row r="86" spans="2:11" x14ac:dyDescent="0.3">
      <c r="B86" s="77" t="s">
        <v>22</v>
      </c>
      <c r="C86" s="78">
        <f t="shared" ref="C86" si="21">+E56</f>
        <v>73109.340656480417</v>
      </c>
      <c r="D86" s="72">
        <f t="shared" si="14"/>
        <v>2.7447563005482976E-2</v>
      </c>
      <c r="E86" s="79">
        <f>+'Auto Pipe'!E87+'Auto Plas'!E86</f>
        <v>0</v>
      </c>
      <c r="F86" s="72" t="e">
        <f t="shared" si="14"/>
        <v>#DIV/0!</v>
      </c>
      <c r="G86" s="78">
        <f>+'Auto Pipe'!G87+'Auto Plas'!G86</f>
        <v>11584.944766275425</v>
      </c>
      <c r="H86" s="72">
        <f t="shared" si="15"/>
        <v>6.6374643666374565E-3</v>
      </c>
      <c r="K86" s="30"/>
    </row>
    <row r="87" spans="2:11" ht="15" thickBot="1" x14ac:dyDescent="0.35">
      <c r="B87" s="11" t="s">
        <v>23</v>
      </c>
      <c r="C87" s="80">
        <f>SUM(C85:C86)</f>
        <v>16056977.690772664</v>
      </c>
      <c r="D87" s="81">
        <f t="shared" si="14"/>
        <v>6.0282982022222811</v>
      </c>
      <c r="E87" s="82">
        <f>SUM(E85:E86)</f>
        <v>0</v>
      </c>
      <c r="F87" s="81" t="e">
        <f t="shared" si="14"/>
        <v>#DIV/0!</v>
      </c>
      <c r="G87" s="80">
        <f>SUM(G85:G86)</f>
        <v>5006826.9628255712</v>
      </c>
      <c r="H87" s="81">
        <f t="shared" si="15"/>
        <v>2.8686054380178723</v>
      </c>
      <c r="K87" s="30"/>
    </row>
    <row r="88" spans="2:11" ht="15" thickTop="1" x14ac:dyDescent="0.3">
      <c r="C88" s="31">
        <f>+C87-E57</f>
        <v>0</v>
      </c>
      <c r="E88" s="44">
        <f>+E87-'[1]Segment-acc'!$F$138</f>
        <v>0</v>
      </c>
      <c r="G88" s="44">
        <f>+G87-'[1]Segment-acc'!$U$138-'[1]Segment-acc'!$W$138</f>
        <v>0</v>
      </c>
    </row>
    <row r="89" spans="2:11" x14ac:dyDescent="0.3">
      <c r="B89" s="55" t="s">
        <v>40</v>
      </c>
      <c r="C89" s="56">
        <f>+C84/C83</f>
        <v>-0.1102068142037248</v>
      </c>
      <c r="D89" s="57"/>
      <c r="E89" s="56" t="e">
        <f>+E84/E83</f>
        <v>#DIV/0!</v>
      </c>
      <c r="F89" s="57"/>
      <c r="G89" s="56">
        <f>+G84/G83</f>
        <v>-0.20078649385934394</v>
      </c>
      <c r="H89" s="57"/>
    </row>
  </sheetData>
  <mergeCells count="9">
    <mergeCell ref="D62:D63"/>
    <mergeCell ref="F62:F63"/>
    <mergeCell ref="H62:H63"/>
    <mergeCell ref="D3:D4"/>
    <mergeCell ref="F3:F4"/>
    <mergeCell ref="H3:H4"/>
    <mergeCell ref="D32:D33"/>
    <mergeCell ref="F32:F33"/>
    <mergeCell ref="H32:H33"/>
  </mergeCells>
  <printOptions horizontalCentered="1"/>
  <pageMargins left="0.45" right="0.45" top="0.5" bottom="0.5" header="0.3" footer="0.3"/>
  <pageSetup paperSize="8" scale="91" orientation="portrait" r:id="rId1"/>
  <ignoredErrors>
    <ignoredError sqref="C6:C28 H6:H28 E6:F20 D6:D20 C35:H38 C58:H58 C39:C42 C56:C57 C69:D70 C65:D65 C66:D68 C73:D73 C71:D72 C78:D79 C74:D77 C81:D81 C80:D80 C83:D83 C82:D82 C85:D85 C84:D84 C87:D87 C86:D86 H65 H66:H68 H71:H72 H74:H77 H80 H82 H84 H86 H69:H70 H73 H78:H79 H81 H83 H85 H87" unlockedFormula="1"/>
    <ignoredError sqref="G6:G20 D21:D28 E21:F28 G21:G28 D39:H57 C43:C55 G65 G66:G68 E66:E68 G71:G72 E71:E72 G74:G77 E74:E77 G80 E80 G82 E82 G84 E84 G86 E86 E65 E87 E85 E83 E81 E78:E79 E73 E69:E70 G87 G85 G83 G81 G78:G79 G73 G69:G70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55A4-A078-4000-91B5-2F84D46DEA9C}">
  <sheetPr>
    <pageSetUpPr fitToPage="1"/>
  </sheetPr>
  <dimension ref="B3:M89"/>
  <sheetViews>
    <sheetView showGridLines="0" topLeftCell="A65" zoomScale="70" zoomScaleNormal="70" workbookViewId="0">
      <selection activeCell="L17" sqref="L17"/>
    </sheetView>
  </sheetViews>
  <sheetFormatPr defaultRowHeight="14.4" outlineLevelCol="1" x14ac:dyDescent="0.3"/>
  <cols>
    <col min="1" max="1" width="1.77734375" customWidth="1"/>
    <col min="2" max="2" width="36.88671875" bestFit="1" customWidth="1"/>
    <col min="3" max="3" width="19.21875" customWidth="1"/>
    <col min="4" max="4" width="9" customWidth="1"/>
    <col min="5" max="5" width="19.21875" customWidth="1"/>
    <col min="6" max="6" width="9" customWidth="1"/>
    <col min="7" max="7" width="19.21875" customWidth="1"/>
    <col min="8" max="8" width="9" customWidth="1"/>
    <col min="9" max="9" width="4.44140625" customWidth="1"/>
    <col min="10" max="10" width="15.6640625" style="29" customWidth="1" outlineLevel="1"/>
    <col min="11" max="11" width="12.33203125" customWidth="1" outlineLevel="1"/>
    <col min="12" max="12" width="8.88671875" customWidth="1" outlineLevel="1"/>
    <col min="13" max="13" width="97" customWidth="1"/>
  </cols>
  <sheetData>
    <row r="3" spans="2:13" x14ac:dyDescent="0.3">
      <c r="B3" s="1" t="s">
        <v>0</v>
      </c>
      <c r="C3" s="16" t="s">
        <v>28</v>
      </c>
      <c r="D3" s="59"/>
      <c r="E3" s="50" t="s">
        <v>28</v>
      </c>
      <c r="F3" s="59" t="s">
        <v>25</v>
      </c>
      <c r="G3" s="16" t="s">
        <v>28</v>
      </c>
      <c r="H3" s="59" t="s">
        <v>25</v>
      </c>
    </row>
    <row r="4" spans="2:13" x14ac:dyDescent="0.3">
      <c r="B4" s="2"/>
      <c r="C4" s="17" t="s">
        <v>36</v>
      </c>
      <c r="D4" s="60"/>
      <c r="E4" s="51" t="s">
        <v>37</v>
      </c>
      <c r="F4" s="60"/>
      <c r="G4" s="17" t="s">
        <v>26</v>
      </c>
      <c r="H4" s="60"/>
    </row>
    <row r="5" spans="2:13" x14ac:dyDescent="0.3">
      <c r="B5" s="3"/>
      <c r="C5" s="14"/>
      <c r="D5" s="12"/>
      <c r="E5" s="14"/>
      <c r="F5" s="12"/>
      <c r="G5" s="14"/>
      <c r="H5" s="12"/>
    </row>
    <row r="6" spans="2:13" x14ac:dyDescent="0.3">
      <c r="B6" s="4" t="s">
        <v>1</v>
      </c>
      <c r="C6" s="15">
        <v>5705392196.5814953</v>
      </c>
      <c r="D6" s="19">
        <f>+C6*100/$C$6</f>
        <v>100</v>
      </c>
      <c r="E6" s="15">
        <f>'[1]Segment-acc'!H62</f>
        <v>3954483131.1035538</v>
      </c>
      <c r="F6" s="19">
        <f>+E6*100/E$6</f>
        <v>99.999999999999986</v>
      </c>
      <c r="G6" s="15">
        <f>'[1]Segment-acc'!Y62</f>
        <v>3029252683.7688398</v>
      </c>
      <c r="H6" s="19">
        <f>+G6*100/G$6</f>
        <v>100</v>
      </c>
      <c r="K6" s="30"/>
    </row>
    <row r="7" spans="2:13" x14ac:dyDescent="0.3">
      <c r="B7" s="5" t="s">
        <v>2</v>
      </c>
      <c r="C7" s="18">
        <v>-5136420816.5806875</v>
      </c>
      <c r="D7" s="20">
        <f t="shared" ref="D7:D28" si="0">+C7*100/$C$6</f>
        <v>-90.027479962872334</v>
      </c>
      <c r="E7" s="52">
        <v>-3420854954.2649927</v>
      </c>
      <c r="F7" s="20">
        <f t="shared" ref="F7:H28" si="1">+E7*100/E$6</f>
        <v>-86.505741480059243</v>
      </c>
      <c r="G7" s="18">
        <v>-2656141325.3507342</v>
      </c>
      <c r="H7" s="20">
        <f t="shared" si="1"/>
        <v>-87.683055942566682</v>
      </c>
      <c r="K7" s="30"/>
    </row>
    <row r="8" spans="2:13" x14ac:dyDescent="0.3">
      <c r="B8" s="5" t="s">
        <v>3</v>
      </c>
      <c r="C8" s="18">
        <v>-89024070.811423108</v>
      </c>
      <c r="D8" s="20">
        <f t="shared" si="0"/>
        <v>-1.5603497138157083</v>
      </c>
      <c r="E8" s="52">
        <v>-70770956.95050545</v>
      </c>
      <c r="F8" s="20">
        <f t="shared" si="1"/>
        <v>-1.7896386102614585</v>
      </c>
      <c r="G8" s="18">
        <v>-62852420.597899243</v>
      </c>
      <c r="H8" s="20">
        <f t="shared" si="1"/>
        <v>-2.0748490521992871</v>
      </c>
      <c r="K8" s="30"/>
    </row>
    <row r="9" spans="2:13" ht="18" x14ac:dyDescent="0.3">
      <c r="B9" s="6" t="s">
        <v>4</v>
      </c>
      <c r="C9" s="46">
        <v>-217760361.14980564</v>
      </c>
      <c r="D9" s="73">
        <f t="shared" si="0"/>
        <v>-3.8167465731852985</v>
      </c>
      <c r="E9" s="54">
        <v>-222798809.5204635</v>
      </c>
      <c r="F9" s="73">
        <f t="shared" si="1"/>
        <v>-5.6340816772756943</v>
      </c>
      <c r="G9" s="46">
        <v>-149299498.42870539</v>
      </c>
      <c r="H9" s="73">
        <f t="shared" si="1"/>
        <v>-4.9285917688106053</v>
      </c>
      <c r="K9" s="30"/>
      <c r="M9" s="41"/>
    </row>
    <row r="10" spans="2:13" x14ac:dyDescent="0.3">
      <c r="B10" s="7" t="s">
        <v>5</v>
      </c>
      <c r="C10" s="74">
        <v>-5443205248.5419168</v>
      </c>
      <c r="D10" s="75">
        <f t="shared" si="0"/>
        <v>-95.404576249873358</v>
      </c>
      <c r="E10" s="74">
        <f>SUM(E7:E9)</f>
        <v>-3714424720.7359614</v>
      </c>
      <c r="F10" s="75">
        <f t="shared" si="1"/>
        <v>-93.929461767596393</v>
      </c>
      <c r="G10" s="74">
        <f>SUM(G7:G9)</f>
        <v>-2868293244.3773389</v>
      </c>
      <c r="H10" s="76">
        <f t="shared" si="1"/>
        <v>-94.686496763576571</v>
      </c>
      <c r="K10" s="30"/>
    </row>
    <row r="11" spans="2:13" x14ac:dyDescent="0.3">
      <c r="B11" s="7" t="s">
        <v>6</v>
      </c>
      <c r="C11" s="43">
        <v>262186948.03957844</v>
      </c>
      <c r="D11" s="13">
        <f t="shared" si="0"/>
        <v>4.5954237501266473</v>
      </c>
      <c r="E11" s="43">
        <f>+E6+E10</f>
        <v>240058410.36759233</v>
      </c>
      <c r="F11" s="13">
        <f t="shared" si="1"/>
        <v>6.070538232403603</v>
      </c>
      <c r="G11" s="43">
        <f>+G6+G10</f>
        <v>160959439.39150095</v>
      </c>
      <c r="H11" s="13">
        <f t="shared" si="1"/>
        <v>5.3135032364234309</v>
      </c>
      <c r="K11" s="30"/>
    </row>
    <row r="12" spans="2:13" x14ac:dyDescent="0.3">
      <c r="B12" s="8" t="s">
        <v>7</v>
      </c>
      <c r="C12" s="18">
        <v>56305365.105716482</v>
      </c>
      <c r="D12" s="21">
        <f t="shared" si="0"/>
        <v>0.98687983517510014</v>
      </c>
      <c r="E12" s="52">
        <v>7165432.310773775</v>
      </c>
      <c r="F12" s="21">
        <f t="shared" si="1"/>
        <v>0.18119769570932931</v>
      </c>
      <c r="G12" s="18">
        <v>24292017.877486322</v>
      </c>
      <c r="H12" s="21">
        <f t="shared" si="1"/>
        <v>0.80191454505087534</v>
      </c>
      <c r="K12" s="30"/>
    </row>
    <row r="13" spans="2:13" x14ac:dyDescent="0.3">
      <c r="B13" s="6" t="s">
        <v>8</v>
      </c>
      <c r="C13" s="46">
        <v>194224.96707614631</v>
      </c>
      <c r="D13" s="25">
        <f t="shared" si="0"/>
        <v>3.4042351583212851E-3</v>
      </c>
      <c r="E13" s="54">
        <v>848275.75751217897</v>
      </c>
      <c r="F13" s="25">
        <f t="shared" si="1"/>
        <v>2.1450989405926629E-2</v>
      </c>
      <c r="G13" s="18">
        <v>260023.02170084204</v>
      </c>
      <c r="H13" s="25">
        <f t="shared" si="1"/>
        <v>8.583734961896107E-3</v>
      </c>
      <c r="K13" s="30"/>
    </row>
    <row r="14" spans="2:13" x14ac:dyDescent="0.3">
      <c r="B14" s="45" t="s">
        <v>9</v>
      </c>
      <c r="C14" s="48">
        <v>318686538.11237103</v>
      </c>
      <c r="D14" s="13">
        <f t="shared" si="0"/>
        <v>5.5857078204600681</v>
      </c>
      <c r="E14" s="43">
        <f>SUM(E11:E13)</f>
        <v>248072118.43587831</v>
      </c>
      <c r="F14" s="13">
        <f t="shared" si="1"/>
        <v>6.273186917518859</v>
      </c>
      <c r="G14" s="43">
        <f>SUM(G11:G13)</f>
        <v>185511480.2906881</v>
      </c>
      <c r="H14" s="13">
        <f t="shared" si="1"/>
        <v>6.1240015164362021</v>
      </c>
      <c r="K14" s="30"/>
    </row>
    <row r="15" spans="2:13" x14ac:dyDescent="0.3">
      <c r="B15" s="8" t="s">
        <v>10</v>
      </c>
      <c r="C15" s="47">
        <v>-38692172.640621439</v>
      </c>
      <c r="D15" s="24">
        <f t="shared" si="0"/>
        <v>-0.67816849933304602</v>
      </c>
      <c r="E15" s="53">
        <v>-47312378.961960629</v>
      </c>
      <c r="F15" s="24">
        <f t="shared" si="1"/>
        <v>-1.1964238408258794</v>
      </c>
      <c r="G15" s="18">
        <v>-38382633.400923789</v>
      </c>
      <c r="H15" s="24">
        <f t="shared" si="1"/>
        <v>-1.2670660855260873</v>
      </c>
      <c r="K15" s="30"/>
    </row>
    <row r="16" spans="2:13" ht="18" x14ac:dyDescent="0.35">
      <c r="B16" s="5" t="s">
        <v>11</v>
      </c>
      <c r="C16" s="18">
        <v>-36687547.829621464</v>
      </c>
      <c r="D16" s="22">
        <f t="shared" si="0"/>
        <v>-0.64303288127332547</v>
      </c>
      <c r="E16" s="52">
        <v>-31112992.238587722</v>
      </c>
      <c r="F16" s="22">
        <f t="shared" si="1"/>
        <v>-0.786777720553968</v>
      </c>
      <c r="G16" s="18">
        <v>-15199966.791103415</v>
      </c>
      <c r="H16" s="22">
        <f t="shared" si="1"/>
        <v>-0.50177282577141769</v>
      </c>
      <c r="K16" s="30"/>
      <c r="M16" s="42"/>
    </row>
    <row r="17" spans="2:11" x14ac:dyDescent="0.3">
      <c r="B17" s="5" t="s">
        <v>12</v>
      </c>
      <c r="C17" s="18">
        <v>-8963157.2434738278</v>
      </c>
      <c r="D17" s="22">
        <f t="shared" si="0"/>
        <v>-0.1570997564171713</v>
      </c>
      <c r="E17" s="52">
        <v>-6067784.9184453022</v>
      </c>
      <c r="F17" s="22">
        <f t="shared" si="1"/>
        <v>-0.15344065753422501</v>
      </c>
      <c r="G17" s="18">
        <v>-6186592.0796856694</v>
      </c>
      <c r="H17" s="22">
        <f t="shared" si="1"/>
        <v>-0.20422832709975949</v>
      </c>
      <c r="K17" s="30"/>
    </row>
    <row r="18" spans="2:11" x14ac:dyDescent="0.3">
      <c r="B18" s="9" t="s">
        <v>13</v>
      </c>
      <c r="C18" s="18">
        <v>-324643.59850230417</v>
      </c>
      <c r="D18" s="23">
        <f t="shared" si="0"/>
        <v>-5.6901188790635842E-3</v>
      </c>
      <c r="E18" s="52">
        <v>324643.59850230417</v>
      </c>
      <c r="F18" s="23">
        <f t="shared" si="1"/>
        <v>8.2095077343700244E-3</v>
      </c>
      <c r="G18" s="18">
        <v>-269889.00523750467</v>
      </c>
      <c r="H18" s="23">
        <f t="shared" si="1"/>
        <v>-8.9094253075554814E-3</v>
      </c>
      <c r="K18" s="30"/>
    </row>
    <row r="19" spans="2:11" x14ac:dyDescent="0.3">
      <c r="B19" s="7" t="s">
        <v>14</v>
      </c>
      <c r="C19" s="43">
        <v>-84667521.312219039</v>
      </c>
      <c r="D19" s="13">
        <f t="shared" si="0"/>
        <v>-1.4839912559026065</v>
      </c>
      <c r="E19" s="43">
        <f>SUM(E15:E18)</f>
        <v>-84168512.520491347</v>
      </c>
      <c r="F19" s="13">
        <f t="shared" si="1"/>
        <v>-2.1284327111797019</v>
      </c>
      <c r="G19" s="43">
        <f>SUM(G15:G18)</f>
        <v>-60039081.276950374</v>
      </c>
      <c r="H19" s="13">
        <f t="shared" si="1"/>
        <v>-1.9819766637048202</v>
      </c>
      <c r="K19" s="30"/>
    </row>
    <row r="20" spans="2:11" x14ac:dyDescent="0.3">
      <c r="B20" s="10" t="s">
        <v>15</v>
      </c>
      <c r="C20" s="43">
        <v>234019016.800152</v>
      </c>
      <c r="D20" s="13">
        <f t="shared" si="0"/>
        <v>4.1017165645574618</v>
      </c>
      <c r="E20" s="43">
        <f>SUM(E14,E19)</f>
        <v>163903605.91538697</v>
      </c>
      <c r="F20" s="13">
        <f t="shared" si="1"/>
        <v>4.144754206339158</v>
      </c>
      <c r="G20" s="43">
        <f>SUM(G14,G19)</f>
        <v>125472399.01373772</v>
      </c>
      <c r="H20" s="13">
        <f t="shared" si="1"/>
        <v>4.1420248527313817</v>
      </c>
      <c r="K20" s="30"/>
    </row>
    <row r="21" spans="2:11" x14ac:dyDescent="0.3">
      <c r="B21" s="77" t="s">
        <v>16</v>
      </c>
      <c r="C21" s="46">
        <v>0</v>
      </c>
      <c r="D21" s="72">
        <f t="shared" si="0"/>
        <v>0</v>
      </c>
      <c r="E21" s="54">
        <v>0</v>
      </c>
      <c r="F21" s="72">
        <f t="shared" si="1"/>
        <v>0</v>
      </c>
      <c r="G21" s="46">
        <v>0</v>
      </c>
      <c r="H21" s="72">
        <f t="shared" si="1"/>
        <v>0</v>
      </c>
      <c r="K21" s="30"/>
    </row>
    <row r="22" spans="2:11" x14ac:dyDescent="0.3">
      <c r="B22" s="7" t="s">
        <v>17</v>
      </c>
      <c r="C22" s="43">
        <v>234019016.800152</v>
      </c>
      <c r="D22" s="13">
        <f t="shared" si="0"/>
        <v>4.1017165645574618</v>
      </c>
      <c r="E22" s="43">
        <f>SUM(E20:E21)</f>
        <v>163903605.91538697</v>
      </c>
      <c r="F22" s="13">
        <f t="shared" si="1"/>
        <v>4.144754206339158</v>
      </c>
      <c r="G22" s="43">
        <f>SUM(G20:G21)</f>
        <v>125472399.01373772</v>
      </c>
      <c r="H22" s="71">
        <f t="shared" si="1"/>
        <v>4.1420248527313817</v>
      </c>
      <c r="K22" s="30"/>
    </row>
    <row r="23" spans="2:11" x14ac:dyDescent="0.3">
      <c r="B23" s="77" t="s">
        <v>18</v>
      </c>
      <c r="C23" s="47">
        <v>-14124809.402472258</v>
      </c>
      <c r="D23" s="72">
        <f t="shared" si="0"/>
        <v>-0.2475694731544561</v>
      </c>
      <c r="E23" s="53">
        <v>-18051916.626369186</v>
      </c>
      <c r="F23" s="72">
        <f t="shared" si="1"/>
        <v>-0.45649244232157205</v>
      </c>
      <c r="G23" s="47">
        <v>-9219674.5840738751</v>
      </c>
      <c r="H23" s="72">
        <f t="shared" si="1"/>
        <v>-0.30435475500192449</v>
      </c>
      <c r="K23" s="30"/>
    </row>
    <row r="24" spans="2:11" x14ac:dyDescent="0.3">
      <c r="B24" s="7" t="s">
        <v>19</v>
      </c>
      <c r="C24" s="43">
        <v>219894207.39767975</v>
      </c>
      <c r="D24" s="13">
        <f t="shared" si="0"/>
        <v>3.8541470914030054</v>
      </c>
      <c r="E24" s="43">
        <f>SUM(E22:E23)</f>
        <v>145851689.2890178</v>
      </c>
      <c r="F24" s="13">
        <f t="shared" si="1"/>
        <v>3.6882617640175859</v>
      </c>
      <c r="G24" s="43">
        <f>SUM(G22:G23)</f>
        <v>116252724.42966385</v>
      </c>
      <c r="H24" s="13">
        <f t="shared" si="1"/>
        <v>3.8376700977294576</v>
      </c>
      <c r="K24" s="30"/>
    </row>
    <row r="25" spans="2:11" x14ac:dyDescent="0.3">
      <c r="B25" s="77" t="s">
        <v>20</v>
      </c>
      <c r="C25" s="46">
        <v>-38396694.354974955</v>
      </c>
      <c r="D25" s="72">
        <f t="shared" si="0"/>
        <v>-0.67298956902526585</v>
      </c>
      <c r="E25" s="54">
        <v>-11585605.073958635</v>
      </c>
      <c r="F25" s="72">
        <f t="shared" si="1"/>
        <v>-0.2929739409642016</v>
      </c>
      <c r="G25" s="46">
        <v>-9203252.4276328757</v>
      </c>
      <c r="H25" s="72">
        <f t="shared" si="1"/>
        <v>-0.30381263593311947</v>
      </c>
      <c r="K25" s="30"/>
    </row>
    <row r="26" spans="2:11" x14ac:dyDescent="0.3">
      <c r="B26" s="7" t="s">
        <v>21</v>
      </c>
      <c r="C26" s="43">
        <v>181497513.04270479</v>
      </c>
      <c r="D26" s="13">
        <f t="shared" si="0"/>
        <v>3.1811575223777395</v>
      </c>
      <c r="E26" s="43">
        <f>SUM(E24:E25)</f>
        <v>134266084.21505916</v>
      </c>
      <c r="F26" s="13">
        <f t="shared" si="1"/>
        <v>3.3952878230533843</v>
      </c>
      <c r="G26" s="43">
        <f>SUM(G24:G25)</f>
        <v>107049472.00203097</v>
      </c>
      <c r="H26" s="71">
        <f t="shared" si="1"/>
        <v>3.5338574617963379</v>
      </c>
      <c r="K26" s="30"/>
    </row>
    <row r="27" spans="2:11" x14ac:dyDescent="0.3">
      <c r="B27" s="77" t="s">
        <v>22</v>
      </c>
      <c r="C27" s="78">
        <v>-5703296.8479125202</v>
      </c>
      <c r="D27" s="72">
        <f t="shared" si="0"/>
        <v>-9.9963274239582858E-2</v>
      </c>
      <c r="E27" s="79">
        <v>-5696576.5218368992</v>
      </c>
      <c r="F27" s="72">
        <f t="shared" si="1"/>
        <v>-0.1440536306004469</v>
      </c>
      <c r="G27" s="78">
        <v>-4429658.1015594127</v>
      </c>
      <c r="H27" s="72">
        <f t="shared" si="1"/>
        <v>-0.14622940256169917</v>
      </c>
      <c r="K27" s="30"/>
    </row>
    <row r="28" spans="2:11" ht="15" thickBot="1" x14ac:dyDescent="0.35">
      <c r="B28" s="11" t="s">
        <v>23</v>
      </c>
      <c r="C28" s="80">
        <v>175794216.19479227</v>
      </c>
      <c r="D28" s="81">
        <f t="shared" si="0"/>
        <v>3.0811942481381562</v>
      </c>
      <c r="E28" s="82">
        <f>SUM(E26:E27)</f>
        <v>128569507.69322225</v>
      </c>
      <c r="F28" s="81">
        <f t="shared" si="1"/>
        <v>3.2512341924529373</v>
      </c>
      <c r="G28" s="80">
        <f>SUM(G26:G27)</f>
        <v>102619813.90047155</v>
      </c>
      <c r="H28" s="81">
        <f t="shared" si="1"/>
        <v>3.3876280592346388</v>
      </c>
      <c r="K28" s="30"/>
    </row>
    <row r="29" spans="2:11" ht="15" thickTop="1" x14ac:dyDescent="0.3">
      <c r="B29" s="55" t="s">
        <v>40</v>
      </c>
      <c r="C29" s="56">
        <f>+C25/C24</f>
        <v>-0.17461439666545808</v>
      </c>
      <c r="D29" s="57"/>
      <c r="E29" s="56">
        <f>+E25/E24</f>
        <v>-7.9434150748852503E-2</v>
      </c>
      <c r="F29" s="56"/>
      <c r="G29" s="56">
        <f>+G25/G24</f>
        <v>-7.9165907489773285E-2</v>
      </c>
      <c r="H29" s="57"/>
    </row>
    <row r="30" spans="2:11" x14ac:dyDescent="0.3">
      <c r="C30" s="26"/>
      <c r="E30" s="65">
        <f>128569507.693222-E28</f>
        <v>-2.5331974029541016E-7</v>
      </c>
    </row>
    <row r="31" spans="2:11" hidden="1" x14ac:dyDescent="0.3">
      <c r="C31" s="26"/>
    </row>
    <row r="32" spans="2:11" x14ac:dyDescent="0.3">
      <c r="B32" s="1" t="s">
        <v>0</v>
      </c>
      <c r="C32" s="16" t="s">
        <v>28</v>
      </c>
      <c r="D32" s="59"/>
      <c r="E32" s="50" t="s">
        <v>28</v>
      </c>
      <c r="F32" s="59" t="s">
        <v>25</v>
      </c>
      <c r="G32" s="16" t="s">
        <v>28</v>
      </c>
      <c r="H32" s="59" t="s">
        <v>25</v>
      </c>
    </row>
    <row r="33" spans="2:13" x14ac:dyDescent="0.3">
      <c r="B33" s="2"/>
      <c r="C33" s="17" t="s">
        <v>37</v>
      </c>
      <c r="D33" s="60"/>
      <c r="E33" s="51" t="s">
        <v>38</v>
      </c>
      <c r="F33" s="60"/>
      <c r="G33" s="17" t="s">
        <v>32</v>
      </c>
      <c r="H33" s="60"/>
    </row>
    <row r="34" spans="2:13" x14ac:dyDescent="0.3">
      <c r="B34" s="34"/>
      <c r="C34" s="14"/>
      <c r="D34" s="12"/>
      <c r="E34" s="14"/>
      <c r="F34" s="12"/>
      <c r="G34" s="14"/>
      <c r="H34" s="12"/>
    </row>
    <row r="35" spans="2:13" x14ac:dyDescent="0.3">
      <c r="B35" s="4" t="s">
        <v>1</v>
      </c>
      <c r="C35" s="15">
        <f>+E6</f>
        <v>3954483131.1035538</v>
      </c>
      <c r="D35" s="19">
        <f>+C35*100/C$35</f>
        <v>99.999999999999986</v>
      </c>
      <c r="E35" s="15">
        <v>1382985029.4103737</v>
      </c>
      <c r="F35" s="19">
        <f t="shared" ref="F35:H57" si="2">+E35*100/E$35</f>
        <v>99.999999999999986</v>
      </c>
      <c r="G35" s="15">
        <v>1847884976.7212172</v>
      </c>
      <c r="H35" s="19">
        <f t="shared" si="2"/>
        <v>100</v>
      </c>
    </row>
    <row r="36" spans="2:13" x14ac:dyDescent="0.3">
      <c r="B36" s="5" t="s">
        <v>2</v>
      </c>
      <c r="C36" s="18">
        <f t="shared" ref="C36:C38" si="3">+E7</f>
        <v>-3420854954.2649927</v>
      </c>
      <c r="D36" s="20">
        <f t="shared" ref="D36:D57" si="4">+C36*100/C$35</f>
        <v>-86.505741480059243</v>
      </c>
      <c r="E36" s="52">
        <v>-1100566630.2620621</v>
      </c>
      <c r="F36" s="20">
        <f t="shared" si="2"/>
        <v>-79.579070406227117</v>
      </c>
      <c r="G36" s="18">
        <v>-1558672945.6546516</v>
      </c>
      <c r="H36" s="20">
        <f t="shared" si="2"/>
        <v>-84.349024170339476</v>
      </c>
    </row>
    <row r="37" spans="2:13" x14ac:dyDescent="0.3">
      <c r="B37" s="5" t="s">
        <v>3</v>
      </c>
      <c r="C37" s="18">
        <f t="shared" si="3"/>
        <v>-70770956.95050545</v>
      </c>
      <c r="D37" s="20">
        <f t="shared" si="4"/>
        <v>-1.7896386102614585</v>
      </c>
      <c r="E37" s="52">
        <v>-57698237.907304227</v>
      </c>
      <c r="F37" s="20">
        <f t="shared" si="2"/>
        <v>-4.1720074100804609</v>
      </c>
      <c r="G37" s="18">
        <v>-41039327.127061054</v>
      </c>
      <c r="H37" s="20">
        <f t="shared" si="2"/>
        <v>-2.220881042059172</v>
      </c>
    </row>
    <row r="38" spans="2:13" x14ac:dyDescent="0.3">
      <c r="B38" s="6" t="s">
        <v>4</v>
      </c>
      <c r="C38" s="46">
        <f t="shared" si="3"/>
        <v>-222798809.5204635</v>
      </c>
      <c r="D38" s="73">
        <f t="shared" si="4"/>
        <v>-5.6340816772756943</v>
      </c>
      <c r="E38" s="54">
        <v>-140614723.45593295</v>
      </c>
      <c r="F38" s="73">
        <f t="shared" si="2"/>
        <v>-10.167479796645599</v>
      </c>
      <c r="G38" s="46">
        <v>-119384230.25853968</v>
      </c>
      <c r="H38" s="73">
        <f t="shared" si="2"/>
        <v>-6.4605877401724605</v>
      </c>
    </row>
    <row r="39" spans="2:13" x14ac:dyDescent="0.3">
      <c r="B39" s="7" t="s">
        <v>5</v>
      </c>
      <c r="C39" s="74">
        <f>SUM(C36:C38)</f>
        <v>-3714424720.7359614</v>
      </c>
      <c r="D39" s="75">
        <f t="shared" si="4"/>
        <v>-93.929461767596393</v>
      </c>
      <c r="E39" s="74">
        <f>SUM(E36:E38)</f>
        <v>-1298879591.6252992</v>
      </c>
      <c r="F39" s="75">
        <f t="shared" si="2"/>
        <v>-93.91855761295318</v>
      </c>
      <c r="G39" s="74">
        <f>SUM(G36:G38)</f>
        <v>-1719096503.0402524</v>
      </c>
      <c r="H39" s="76">
        <f t="shared" si="2"/>
        <v>-93.030492952571123</v>
      </c>
    </row>
    <row r="40" spans="2:13" x14ac:dyDescent="0.3">
      <c r="B40" s="7" t="s">
        <v>6</v>
      </c>
      <c r="C40" s="43">
        <f>+C35+C39</f>
        <v>240058410.36759233</v>
      </c>
      <c r="D40" s="13">
        <f t="shared" si="4"/>
        <v>6.070538232403603</v>
      </c>
      <c r="E40" s="43">
        <f>+E35+E39</f>
        <v>84105437.785074472</v>
      </c>
      <c r="F40" s="13">
        <f t="shared" si="2"/>
        <v>6.0814423870468257</v>
      </c>
      <c r="G40" s="43">
        <f>+G35+G39</f>
        <v>128788473.68096471</v>
      </c>
      <c r="H40" s="13">
        <f t="shared" si="2"/>
        <v>6.9695070474288769</v>
      </c>
    </row>
    <row r="41" spans="2:13" ht="43.8" x14ac:dyDescent="0.35">
      <c r="B41" s="8" t="s">
        <v>7</v>
      </c>
      <c r="C41" s="18">
        <f t="shared" ref="C41:C42" si="5">+E12</f>
        <v>7165432.310773775</v>
      </c>
      <c r="D41" s="21">
        <f t="shared" si="4"/>
        <v>0.18119769570932931</v>
      </c>
      <c r="E41" s="52">
        <v>12187330.052411631</v>
      </c>
      <c r="F41" s="21">
        <f t="shared" si="2"/>
        <v>0.88123369329656565</v>
      </c>
      <c r="G41" s="18">
        <v>41833281.47155793</v>
      </c>
      <c r="H41" s="21">
        <f t="shared" si="2"/>
        <v>2.2638466137532296</v>
      </c>
      <c r="J41" s="61" t="s">
        <v>46</v>
      </c>
      <c r="M41" s="39"/>
    </row>
    <row r="42" spans="2:13" ht="18" x14ac:dyDescent="0.35">
      <c r="B42" s="6" t="s">
        <v>8</v>
      </c>
      <c r="C42" s="46">
        <f t="shared" si="5"/>
        <v>848275.75751217897</v>
      </c>
      <c r="D42" s="25">
        <f t="shared" si="4"/>
        <v>2.1450989405926629E-2</v>
      </c>
      <c r="E42" s="54">
        <v>129168.63126336131</v>
      </c>
      <c r="F42" s="25">
        <f t="shared" si="2"/>
        <v>9.3398430580576477E-3</v>
      </c>
      <c r="G42" s="18">
        <v>320277.31805683905</v>
      </c>
      <c r="H42" s="25">
        <f t="shared" si="2"/>
        <v>1.7332102489686401E-2</v>
      </c>
      <c r="M42" s="38"/>
    </row>
    <row r="43" spans="2:13" ht="18" x14ac:dyDescent="0.35">
      <c r="B43" s="45" t="s">
        <v>9</v>
      </c>
      <c r="C43" s="48">
        <f>SUM(C40:C42)</f>
        <v>248072118.43587831</v>
      </c>
      <c r="D43" s="13">
        <f t="shared" si="4"/>
        <v>6.273186917518859</v>
      </c>
      <c r="E43" s="43">
        <f>SUM(E40:E42)</f>
        <v>96421936.468749464</v>
      </c>
      <c r="F43" s="13">
        <f t="shared" si="2"/>
        <v>6.9720159234014494</v>
      </c>
      <c r="G43" s="43">
        <f>SUM(G40:G42)</f>
        <v>170942032.47057948</v>
      </c>
      <c r="H43" s="13">
        <f t="shared" si="2"/>
        <v>9.2506857636717932</v>
      </c>
      <c r="M43" s="38"/>
    </row>
    <row r="44" spans="2:13" ht="18" x14ac:dyDescent="0.35">
      <c r="B44" s="8" t="s">
        <v>10</v>
      </c>
      <c r="C44" s="47">
        <f t="shared" ref="C44:C47" si="6">+E15</f>
        <v>-47312378.961960629</v>
      </c>
      <c r="D44" s="24">
        <f t="shared" si="4"/>
        <v>-1.1964238408258794</v>
      </c>
      <c r="E44" s="53">
        <v>-19850440.966107517</v>
      </c>
      <c r="F44" s="24">
        <f t="shared" si="2"/>
        <v>-1.4353330328218099</v>
      </c>
      <c r="G44" s="18">
        <v>-29276206.308156535</v>
      </c>
      <c r="H44" s="24">
        <f t="shared" si="2"/>
        <v>-1.5843089086693363</v>
      </c>
      <c r="M44" s="38"/>
    </row>
    <row r="45" spans="2:13" ht="18" x14ac:dyDescent="0.35">
      <c r="B45" s="5" t="s">
        <v>11</v>
      </c>
      <c r="C45" s="18">
        <f t="shared" si="6"/>
        <v>-31112992.238587722</v>
      </c>
      <c r="D45" s="22">
        <f t="shared" si="4"/>
        <v>-0.786777720553968</v>
      </c>
      <c r="E45" s="52">
        <v>-34479913.021587119</v>
      </c>
      <c r="F45" s="22">
        <f t="shared" si="2"/>
        <v>-2.4931515734691212</v>
      </c>
      <c r="G45" s="18">
        <v>-56282067.409936108</v>
      </c>
      <c r="H45" s="22">
        <f t="shared" si="2"/>
        <v>-3.0457559923345352</v>
      </c>
      <c r="M45" s="39"/>
    </row>
    <row r="46" spans="2:13" ht="18" x14ac:dyDescent="0.35">
      <c r="B46" s="5" t="s">
        <v>12</v>
      </c>
      <c r="C46" s="18">
        <f t="shared" si="6"/>
        <v>-6067784.9184453022</v>
      </c>
      <c r="D46" s="22">
        <f t="shared" si="4"/>
        <v>-0.15344065753422501</v>
      </c>
      <c r="E46" s="52">
        <v>-5979810.7467449624</v>
      </c>
      <c r="F46" s="22">
        <f t="shared" si="2"/>
        <v>-0.43238434397908232</v>
      </c>
      <c r="G46" s="18">
        <v>-4540483.7029060833</v>
      </c>
      <c r="H46" s="22">
        <f t="shared" si="2"/>
        <v>-0.2457124637141897</v>
      </c>
      <c r="M46" s="38"/>
    </row>
    <row r="47" spans="2:13" x14ac:dyDescent="0.3">
      <c r="B47" s="9" t="s">
        <v>13</v>
      </c>
      <c r="C47" s="18">
        <f t="shared" si="6"/>
        <v>324643.59850230417</v>
      </c>
      <c r="D47" s="23">
        <f t="shared" si="4"/>
        <v>8.2095077343700244E-3</v>
      </c>
      <c r="E47" s="52">
        <v>0</v>
      </c>
      <c r="F47" s="23">
        <f t="shared" si="2"/>
        <v>0</v>
      </c>
      <c r="G47" s="18">
        <v>-150922.46017990098</v>
      </c>
      <c r="H47" s="23">
        <f t="shared" si="2"/>
        <v>-8.1673081431556018E-3</v>
      </c>
    </row>
    <row r="48" spans="2:13" x14ac:dyDescent="0.3">
      <c r="B48" s="7" t="s">
        <v>14</v>
      </c>
      <c r="C48" s="43">
        <f>SUM(C44:C47)</f>
        <v>-84168512.520491347</v>
      </c>
      <c r="D48" s="13">
        <f t="shared" si="4"/>
        <v>-2.1284327111797019</v>
      </c>
      <c r="E48" s="43">
        <f>SUM(E44:E47)</f>
        <v>-60310164.734439597</v>
      </c>
      <c r="F48" s="13">
        <f t="shared" si="2"/>
        <v>-4.3608689502700129</v>
      </c>
      <c r="G48" s="43">
        <f>SUM(G44:G47)</f>
        <v>-90249679.881178632</v>
      </c>
      <c r="H48" s="13">
        <f t="shared" si="2"/>
        <v>-4.883944672861217</v>
      </c>
      <c r="J48" s="26"/>
      <c r="K48" s="26"/>
    </row>
    <row r="49" spans="2:11" x14ac:dyDescent="0.3">
      <c r="B49" s="10" t="s">
        <v>15</v>
      </c>
      <c r="C49" s="43">
        <f>SUM(C43,C48)</f>
        <v>163903605.91538697</v>
      </c>
      <c r="D49" s="13">
        <f t="shared" si="4"/>
        <v>4.144754206339158</v>
      </c>
      <c r="E49" s="43">
        <f>SUM(E43,E48)</f>
        <v>36111771.734309867</v>
      </c>
      <c r="F49" s="13">
        <f t="shared" si="2"/>
        <v>2.6111469731314356</v>
      </c>
      <c r="G49" s="43">
        <f>SUM(G43,G48)</f>
        <v>80692352.589400843</v>
      </c>
      <c r="H49" s="13">
        <f t="shared" si="2"/>
        <v>4.3667410908105762</v>
      </c>
      <c r="J49" s="27"/>
      <c r="K49" s="35"/>
    </row>
    <row r="50" spans="2:11" x14ac:dyDescent="0.3">
      <c r="B50" s="77" t="s">
        <v>16</v>
      </c>
      <c r="C50" s="46">
        <f t="shared" ref="C50" si="7">+E21</f>
        <v>0</v>
      </c>
      <c r="D50" s="72">
        <f t="shared" si="4"/>
        <v>0</v>
      </c>
      <c r="E50" s="54">
        <v>0</v>
      </c>
      <c r="F50" s="72">
        <f t="shared" si="2"/>
        <v>0</v>
      </c>
      <c r="G50" s="46">
        <v>0</v>
      </c>
      <c r="H50" s="72">
        <f t="shared" si="2"/>
        <v>0</v>
      </c>
    </row>
    <row r="51" spans="2:11" x14ac:dyDescent="0.3">
      <c r="B51" s="7" t="s">
        <v>17</v>
      </c>
      <c r="C51" s="43">
        <f>SUM(C49:C50)</f>
        <v>163903605.91538697</v>
      </c>
      <c r="D51" s="13">
        <f t="shared" si="4"/>
        <v>4.144754206339158</v>
      </c>
      <c r="E51" s="43">
        <f>SUM(E49:E50)</f>
        <v>36111771.734309867</v>
      </c>
      <c r="F51" s="13">
        <f t="shared" si="2"/>
        <v>2.6111469731314356</v>
      </c>
      <c r="G51" s="43">
        <f>SUM(G49:G50)</f>
        <v>80692352.589400843</v>
      </c>
      <c r="H51" s="71">
        <f t="shared" si="2"/>
        <v>4.3667410908105762</v>
      </c>
    </row>
    <row r="52" spans="2:11" x14ac:dyDescent="0.3">
      <c r="B52" s="77" t="s">
        <v>18</v>
      </c>
      <c r="C52" s="47">
        <f t="shared" ref="C52" si="8">+E23</f>
        <v>-18051916.626369186</v>
      </c>
      <c r="D52" s="72">
        <f t="shared" si="4"/>
        <v>-0.45649244232157205</v>
      </c>
      <c r="E52" s="53">
        <v>-22880862.931711555</v>
      </c>
      <c r="F52" s="72">
        <f t="shared" si="2"/>
        <v>-1.6544548527373906</v>
      </c>
      <c r="G52" s="47">
        <v>-13509895.842933416</v>
      </c>
      <c r="H52" s="72">
        <f t="shared" si="2"/>
        <v>-0.73110047503630948</v>
      </c>
    </row>
    <row r="53" spans="2:11" x14ac:dyDescent="0.3">
      <c r="B53" s="7" t="s">
        <v>19</v>
      </c>
      <c r="C53" s="43">
        <f>SUM(C51:C52)</f>
        <v>145851689.2890178</v>
      </c>
      <c r="D53" s="13">
        <f t="shared" si="4"/>
        <v>3.6882617640175859</v>
      </c>
      <c r="E53" s="43">
        <f>SUM(E51:E52)</f>
        <v>13230908.802598312</v>
      </c>
      <c r="F53" s="13">
        <f t="shared" si="2"/>
        <v>0.95669212039404505</v>
      </c>
      <c r="G53" s="43">
        <f>SUM(G51:G52)</f>
        <v>67182456.746467426</v>
      </c>
      <c r="H53" s="13">
        <f t="shared" si="2"/>
        <v>3.6356406157742671</v>
      </c>
    </row>
    <row r="54" spans="2:11" x14ac:dyDescent="0.3">
      <c r="B54" s="77" t="s">
        <v>20</v>
      </c>
      <c r="C54" s="46">
        <f t="shared" ref="C54" si="9">+E25</f>
        <v>-11585605.073958635</v>
      </c>
      <c r="D54" s="72">
        <f t="shared" si="4"/>
        <v>-0.2929739409642016</v>
      </c>
      <c r="E54" s="54">
        <v>4471892.4476819187</v>
      </c>
      <c r="F54" s="72">
        <f t="shared" si="2"/>
        <v>0.32335074874877567</v>
      </c>
      <c r="G54" s="46">
        <v>-1413028.7813756429</v>
      </c>
      <c r="H54" s="72">
        <f t="shared" si="2"/>
        <v>-7.6467355878548332E-2</v>
      </c>
    </row>
    <row r="55" spans="2:11" x14ac:dyDescent="0.3">
      <c r="B55" s="7" t="s">
        <v>21</v>
      </c>
      <c r="C55" s="43">
        <f>SUM(C53:C54)</f>
        <v>134266084.21505916</v>
      </c>
      <c r="D55" s="13">
        <f t="shared" si="4"/>
        <v>3.3952878230533843</v>
      </c>
      <c r="E55" s="43">
        <f>SUM(E53:E54)</f>
        <v>17702801.250280231</v>
      </c>
      <c r="F55" s="13">
        <f t="shared" si="2"/>
        <v>1.2800428691428209</v>
      </c>
      <c r="G55" s="43">
        <f>SUM(G53:G54)</f>
        <v>65769427.96509178</v>
      </c>
      <c r="H55" s="71">
        <f t="shared" si="2"/>
        <v>3.5591732598957182</v>
      </c>
    </row>
    <row r="56" spans="2:11" x14ac:dyDescent="0.3">
      <c r="B56" s="77" t="s">
        <v>22</v>
      </c>
      <c r="C56" s="78">
        <f t="shared" ref="C56" si="10">+E27</f>
        <v>-5696576.5218368992</v>
      </c>
      <c r="D56" s="72">
        <f t="shared" si="4"/>
        <v>-0.1440536306004469</v>
      </c>
      <c r="E56" s="79">
        <v>-6672802.6050573029</v>
      </c>
      <c r="F56" s="72">
        <f t="shared" si="2"/>
        <v>-0.48249275756095544</v>
      </c>
      <c r="G56" s="78">
        <v>-4391501.2317530522</v>
      </c>
      <c r="H56" s="72">
        <f t="shared" si="2"/>
        <v>-0.23765013986666444</v>
      </c>
    </row>
    <row r="57" spans="2:11" ht="15" thickBot="1" x14ac:dyDescent="0.35">
      <c r="B57" s="11" t="s">
        <v>23</v>
      </c>
      <c r="C57" s="80">
        <f>SUM(C55:C56)</f>
        <v>128569507.69322225</v>
      </c>
      <c r="D57" s="81">
        <f t="shared" si="4"/>
        <v>3.2512341924529373</v>
      </c>
      <c r="E57" s="82">
        <f>SUM(E55:E56)</f>
        <v>11029998.645222928</v>
      </c>
      <c r="F57" s="81">
        <f t="shared" si="2"/>
        <v>0.79755011158186528</v>
      </c>
      <c r="G57" s="80">
        <f>SUM(G55:G56)</f>
        <v>61377926.733338729</v>
      </c>
      <c r="H57" s="81">
        <f t="shared" si="2"/>
        <v>3.3215231200290538</v>
      </c>
    </row>
    <row r="58" spans="2:11" ht="15" thickTop="1" x14ac:dyDescent="0.3">
      <c r="B58" s="55" t="s">
        <v>40</v>
      </c>
      <c r="C58" s="56">
        <f>+C54/C53</f>
        <v>-7.9434150748852503E-2</v>
      </c>
      <c r="D58" s="57"/>
      <c r="E58" s="56">
        <f>+E54/E53</f>
        <v>0.3379883055957365</v>
      </c>
      <c r="F58" s="57"/>
      <c r="G58" s="56">
        <f>+G54/G53</f>
        <v>-2.1032704813224064E-2</v>
      </c>
      <c r="H58" s="57"/>
    </row>
    <row r="59" spans="2:11" x14ac:dyDescent="0.3">
      <c r="C59" s="63">
        <f>128569507.693222-C57</f>
        <v>-2.5331974029541016E-7</v>
      </c>
      <c r="D59" s="64"/>
      <c r="E59" s="63">
        <f>11029998.6452229-E57</f>
        <v>-2.7939677238464355E-8</v>
      </c>
      <c r="F59" s="64"/>
      <c r="G59" s="63">
        <f>61377926.7333387-G57</f>
        <v>0</v>
      </c>
    </row>
    <row r="60" spans="2:11" hidden="1" x14ac:dyDescent="0.3">
      <c r="J60"/>
    </row>
    <row r="61" spans="2:11" hidden="1" x14ac:dyDescent="0.3"/>
    <row r="62" spans="2:11" x14ac:dyDescent="0.3">
      <c r="B62" s="1" t="s">
        <v>0</v>
      </c>
      <c r="C62" s="16" t="str">
        <f>+C32</f>
        <v>OEM</v>
      </c>
      <c r="D62" s="59"/>
      <c r="E62" s="50" t="str">
        <f>+E32</f>
        <v>OEM</v>
      </c>
      <c r="F62" s="59" t="s">
        <v>25</v>
      </c>
      <c r="G62" s="16" t="str">
        <f>+G32</f>
        <v>OEM</v>
      </c>
      <c r="H62" s="59" t="s">
        <v>25</v>
      </c>
    </row>
    <row r="63" spans="2:11" x14ac:dyDescent="0.3">
      <c r="B63" s="2"/>
      <c r="C63" s="17" t="s">
        <v>38</v>
      </c>
      <c r="D63" s="60"/>
      <c r="E63" s="51" t="s">
        <v>39</v>
      </c>
      <c r="F63" s="60"/>
      <c r="G63" s="17" t="s">
        <v>35</v>
      </c>
      <c r="H63" s="60"/>
    </row>
    <row r="64" spans="2:11" x14ac:dyDescent="0.3">
      <c r="B64" s="34"/>
      <c r="C64" s="14"/>
      <c r="D64" s="12"/>
      <c r="E64" s="14"/>
      <c r="F64" s="12"/>
      <c r="G64" s="14"/>
      <c r="H64" s="12"/>
    </row>
    <row r="65" spans="2:11" x14ac:dyDescent="0.3">
      <c r="B65" s="4" t="s">
        <v>1</v>
      </c>
      <c r="C65" s="15">
        <f>+E35</f>
        <v>1382985029.4103737</v>
      </c>
      <c r="D65" s="19">
        <f>+(C65/C$65)*100</f>
        <v>100</v>
      </c>
      <c r="E65" s="15">
        <f>+'[1]Segment-acc'!H116</f>
        <v>0</v>
      </c>
      <c r="F65" s="19" t="e">
        <f>+(E65/E$65)*100</f>
        <v>#DIV/0!</v>
      </c>
      <c r="G65" s="15">
        <f>+'[1]Segment-acc'!Y116</f>
        <v>3701841520.6529779</v>
      </c>
      <c r="H65" s="19">
        <f>+(G65/G$65)*100</f>
        <v>100</v>
      </c>
      <c r="K65" s="30"/>
    </row>
    <row r="66" spans="2:11" x14ac:dyDescent="0.3">
      <c r="B66" s="5" t="s">
        <v>2</v>
      </c>
      <c r="C66" s="18">
        <f t="shared" ref="C66:C68" si="11">+E36</f>
        <v>-1100566630.2620621</v>
      </c>
      <c r="D66" s="20">
        <f t="shared" ref="D66:F87" si="12">+(C66/C$65)*100</f>
        <v>-79.579070406227117</v>
      </c>
      <c r="E66" s="52">
        <f>+'[1]Segment-acc'!H117</f>
        <v>0</v>
      </c>
      <c r="F66" s="20" t="e">
        <f t="shared" si="12"/>
        <v>#DIV/0!</v>
      </c>
      <c r="G66" s="18">
        <f>+'[1]Segment-acc'!Y117</f>
        <v>-3198130270.6994858</v>
      </c>
      <c r="H66" s="20">
        <f t="shared" ref="H66" si="13">+(G66/G$65)*100</f>
        <v>-86.392954772827736</v>
      </c>
      <c r="K66" s="30"/>
    </row>
    <row r="67" spans="2:11" x14ac:dyDescent="0.3">
      <c r="B67" s="5" t="s">
        <v>3</v>
      </c>
      <c r="C67" s="18">
        <f t="shared" si="11"/>
        <v>-57698237.907304227</v>
      </c>
      <c r="D67" s="20">
        <f t="shared" si="12"/>
        <v>-4.1720074100804601</v>
      </c>
      <c r="E67" s="52">
        <f>+'[1]Segment-acc'!H118</f>
        <v>0</v>
      </c>
      <c r="F67" s="20" t="e">
        <f t="shared" si="12"/>
        <v>#DIV/0!</v>
      </c>
      <c r="G67" s="18">
        <f>+'[1]Segment-acc'!Y118</f>
        <v>-86641358.891694367</v>
      </c>
      <c r="H67" s="20">
        <f t="shared" ref="H67" si="14">+(G67/G$65)*100</f>
        <v>-2.3404934654363987</v>
      </c>
      <c r="K67" s="30"/>
    </row>
    <row r="68" spans="2:11" x14ac:dyDescent="0.3">
      <c r="B68" s="6" t="s">
        <v>4</v>
      </c>
      <c r="C68" s="46">
        <f t="shared" si="11"/>
        <v>-140614723.45593295</v>
      </c>
      <c r="D68" s="73">
        <f t="shared" si="12"/>
        <v>-10.167479796645599</v>
      </c>
      <c r="E68" s="54">
        <f>+'[1]Segment-acc'!H119</f>
        <v>0</v>
      </c>
      <c r="F68" s="73" t="e">
        <f t="shared" si="12"/>
        <v>#DIV/0!</v>
      </c>
      <c r="G68" s="46">
        <f>+'[1]Segment-acc'!Y119</f>
        <v>-267326021.79041594</v>
      </c>
      <c r="H68" s="73">
        <f t="shared" ref="H68" si="15">+(G68/G$65)*100</f>
        <v>-7.2214334487031628</v>
      </c>
      <c r="K68" s="30"/>
    </row>
    <row r="69" spans="2:11" x14ac:dyDescent="0.3">
      <c r="B69" s="7" t="s">
        <v>5</v>
      </c>
      <c r="C69" s="74">
        <f>SUM(C66:C68)</f>
        <v>-1298879591.6252992</v>
      </c>
      <c r="D69" s="75">
        <f t="shared" si="12"/>
        <v>-93.91855761295318</v>
      </c>
      <c r="E69" s="74">
        <f>SUM(E66:E68)</f>
        <v>0</v>
      </c>
      <c r="F69" s="75" t="e">
        <f t="shared" si="12"/>
        <v>#DIV/0!</v>
      </c>
      <c r="G69" s="74">
        <f>SUM(G66:G68)</f>
        <v>-3552097651.3815961</v>
      </c>
      <c r="H69" s="76">
        <f t="shared" ref="H69" si="16">+(G69/G$65)*100</f>
        <v>-95.954881686967298</v>
      </c>
      <c r="K69" s="30"/>
    </row>
    <row r="70" spans="2:11" x14ac:dyDescent="0.3">
      <c r="B70" s="7" t="s">
        <v>6</v>
      </c>
      <c r="C70" s="43">
        <f>+C65+C69</f>
        <v>84105437.785074472</v>
      </c>
      <c r="D70" s="13">
        <f t="shared" si="12"/>
        <v>6.0814423870468248</v>
      </c>
      <c r="E70" s="43">
        <f>+E65+E69</f>
        <v>0</v>
      </c>
      <c r="F70" s="13" t="e">
        <f t="shared" si="12"/>
        <v>#DIV/0!</v>
      </c>
      <c r="G70" s="43">
        <f>+G65+G69</f>
        <v>149743869.27138186</v>
      </c>
      <c r="H70" s="13">
        <f t="shared" ref="H70" si="17">+(G70/G$65)*100</f>
        <v>4.0451183130327015</v>
      </c>
      <c r="K70" s="30"/>
    </row>
    <row r="71" spans="2:11" ht="28.8" x14ac:dyDescent="0.3">
      <c r="B71" s="8" t="s">
        <v>7</v>
      </c>
      <c r="C71" s="18">
        <f t="shared" ref="C71:C72" si="18">+E41</f>
        <v>12187330.052411631</v>
      </c>
      <c r="D71" s="21">
        <f t="shared" si="12"/>
        <v>0.88123369329656565</v>
      </c>
      <c r="E71" s="52">
        <f>+'[1]Segment-acc'!H122</f>
        <v>0</v>
      </c>
      <c r="F71" s="21" t="e">
        <f t="shared" si="12"/>
        <v>#DIV/0!</v>
      </c>
      <c r="G71" s="18">
        <f>+'[1]Segment-acc'!Y122</f>
        <v>43578102.673322335</v>
      </c>
      <c r="H71" s="21">
        <f t="shared" ref="H71" si="19">+(G71/G$65)*100</f>
        <v>1.1772006562192179</v>
      </c>
      <c r="J71" s="61" t="s">
        <v>44</v>
      </c>
      <c r="K71" s="30"/>
    </row>
    <row r="72" spans="2:11" x14ac:dyDescent="0.3">
      <c r="B72" s="6" t="s">
        <v>8</v>
      </c>
      <c r="C72" s="46">
        <f t="shared" si="18"/>
        <v>129168.63126336131</v>
      </c>
      <c r="D72" s="25">
        <f t="shared" si="12"/>
        <v>9.3398430580576494E-3</v>
      </c>
      <c r="E72" s="54">
        <f>+'[1]Segment-acc'!H123</f>
        <v>0</v>
      </c>
      <c r="F72" s="25" t="e">
        <f t="shared" si="12"/>
        <v>#DIV/0!</v>
      </c>
      <c r="G72" s="18">
        <f>+'[1]Segment-acc'!Y123</f>
        <v>630799.73960389174</v>
      </c>
      <c r="H72" s="25">
        <f t="shared" ref="H72" si="20">+(G72/G$65)*100</f>
        <v>1.7040160581823699E-2</v>
      </c>
      <c r="K72" s="30"/>
    </row>
    <row r="73" spans="2:11" x14ac:dyDescent="0.3">
      <c r="B73" s="45" t="s">
        <v>9</v>
      </c>
      <c r="C73" s="48">
        <f>SUM(C70:C72)</f>
        <v>96421936.468749464</v>
      </c>
      <c r="D73" s="13">
        <f t="shared" si="12"/>
        <v>6.9720159234014494</v>
      </c>
      <c r="E73" s="43">
        <f>SUM(E70:E72)</f>
        <v>0</v>
      </c>
      <c r="F73" s="13" t="e">
        <f t="shared" si="12"/>
        <v>#DIV/0!</v>
      </c>
      <c r="G73" s="43">
        <f>SUM(G70:G72)</f>
        <v>193952771.68430805</v>
      </c>
      <c r="H73" s="13">
        <f t="shared" ref="H73" si="21">+(G73/G$65)*100</f>
        <v>5.2393591298337423</v>
      </c>
      <c r="K73" s="30"/>
    </row>
    <row r="74" spans="2:11" x14ac:dyDescent="0.3">
      <c r="B74" s="8" t="s">
        <v>10</v>
      </c>
      <c r="C74" s="47">
        <f t="shared" ref="C74:C77" si="22">+E44</f>
        <v>-19850440.966107517</v>
      </c>
      <c r="D74" s="24">
        <f t="shared" si="12"/>
        <v>-1.4353330328218099</v>
      </c>
      <c r="E74" s="53">
        <f>+'[1]Segment-acc'!H125</f>
        <v>0</v>
      </c>
      <c r="F74" s="24" t="e">
        <f t="shared" si="12"/>
        <v>#DIV/0!</v>
      </c>
      <c r="G74" s="18">
        <f>+'[1]Segment-acc'!Y125</f>
        <v>-26055223.438385352</v>
      </c>
      <c r="H74" s="24">
        <f t="shared" ref="H74" si="23">+(G74/G$65)*100</f>
        <v>-0.7038449186174075</v>
      </c>
      <c r="K74" s="30"/>
    </row>
    <row r="75" spans="2:11" ht="72" x14ac:dyDescent="0.3">
      <c r="B75" s="5" t="s">
        <v>11</v>
      </c>
      <c r="C75" s="18">
        <f t="shared" si="22"/>
        <v>-34479913.021587119</v>
      </c>
      <c r="D75" s="22">
        <f t="shared" si="12"/>
        <v>-2.4931515734691212</v>
      </c>
      <c r="E75" s="52">
        <f>+'[1]Segment-acc'!H126</f>
        <v>0</v>
      </c>
      <c r="F75" s="22" t="e">
        <f t="shared" si="12"/>
        <v>#DIV/0!</v>
      </c>
      <c r="G75" s="18">
        <f>+'[1]Segment-acc'!Y126</f>
        <v>11838517.455740653</v>
      </c>
      <c r="H75" s="22">
        <f t="shared" ref="H75" si="24">+(G75/G$65)*100</f>
        <v>0.31980076374669936</v>
      </c>
      <c r="J75" s="61" t="s">
        <v>45</v>
      </c>
      <c r="K75" s="30"/>
    </row>
    <row r="76" spans="2:11" x14ac:dyDescent="0.3">
      <c r="B76" s="5" t="s">
        <v>12</v>
      </c>
      <c r="C76" s="18">
        <f t="shared" si="22"/>
        <v>-5979810.7467449624</v>
      </c>
      <c r="D76" s="22">
        <f t="shared" si="12"/>
        <v>-0.43238434397908226</v>
      </c>
      <c r="E76" s="52">
        <f>+'[1]Segment-acc'!H127</f>
        <v>0</v>
      </c>
      <c r="F76" s="22" t="e">
        <f t="shared" si="12"/>
        <v>#DIV/0!</v>
      </c>
      <c r="G76" s="18">
        <f>+'[1]Segment-acc'!Y127</f>
        <v>-6069806.9967912287</v>
      </c>
      <c r="H76" s="22">
        <f t="shared" ref="H76" si="25">+(G76/G$65)*100</f>
        <v>-0.16396722990239082</v>
      </c>
      <c r="K76" s="30"/>
    </row>
    <row r="77" spans="2:11" x14ac:dyDescent="0.3">
      <c r="B77" s="9" t="s">
        <v>13</v>
      </c>
      <c r="C77" s="18">
        <f t="shared" si="22"/>
        <v>0</v>
      </c>
      <c r="D77" s="23">
        <f t="shared" si="12"/>
        <v>0</v>
      </c>
      <c r="E77" s="52">
        <f>+'[1]Segment-acc'!H128</f>
        <v>0</v>
      </c>
      <c r="F77" s="23" t="e">
        <f t="shared" si="12"/>
        <v>#DIV/0!</v>
      </c>
      <c r="G77" s="18">
        <f>+'[1]Segment-acc'!Y128</f>
        <v>-150922.46017990093</v>
      </c>
      <c r="H77" s="23">
        <f t="shared" ref="H77" si="26">+(G77/G$65)*100</f>
        <v>-4.0769562753534437E-3</v>
      </c>
      <c r="K77" s="30"/>
    </row>
    <row r="78" spans="2:11" x14ac:dyDescent="0.3">
      <c r="B78" s="7" t="s">
        <v>14</v>
      </c>
      <c r="C78" s="43">
        <f>SUM(C74:C77)</f>
        <v>-60310164.734439597</v>
      </c>
      <c r="D78" s="13">
        <f t="shared" si="12"/>
        <v>-4.3608689502700129</v>
      </c>
      <c r="E78" s="43">
        <f>SUM(E74:E77)</f>
        <v>0</v>
      </c>
      <c r="F78" s="13" t="e">
        <f t="shared" si="12"/>
        <v>#DIV/0!</v>
      </c>
      <c r="G78" s="43">
        <f>SUM(G74:G77)</f>
        <v>-20437435.439615831</v>
      </c>
      <c r="H78" s="13">
        <f t="shared" ref="H78" si="27">+(G78/G$65)*100</f>
        <v>-0.5520883410484525</v>
      </c>
      <c r="J78" s="26"/>
      <c r="K78" s="26"/>
    </row>
    <row r="79" spans="2:11" x14ac:dyDescent="0.3">
      <c r="B79" s="10" t="s">
        <v>15</v>
      </c>
      <c r="C79" s="43">
        <f>SUM(C73,C78)</f>
        <v>36111771.734309867</v>
      </c>
      <c r="D79" s="13">
        <f t="shared" si="12"/>
        <v>2.6111469731314356</v>
      </c>
      <c r="E79" s="43">
        <f>SUM(E73,E78)</f>
        <v>0</v>
      </c>
      <c r="F79" s="13" t="e">
        <f t="shared" si="12"/>
        <v>#DIV/0!</v>
      </c>
      <c r="G79" s="43">
        <f>SUM(G73,G78)</f>
        <v>173515336.24469221</v>
      </c>
      <c r="H79" s="13">
        <f t="shared" ref="H79" si="28">+(G79/G$65)*100</f>
        <v>4.6872707887852894</v>
      </c>
      <c r="J79" s="36"/>
      <c r="K79" s="35"/>
    </row>
    <row r="80" spans="2:11" x14ac:dyDescent="0.3">
      <c r="B80" s="77" t="s">
        <v>16</v>
      </c>
      <c r="C80" s="46">
        <f>+E50</f>
        <v>0</v>
      </c>
      <c r="D80" s="72">
        <f t="shared" si="12"/>
        <v>0</v>
      </c>
      <c r="E80" s="54">
        <f>+'[1]Segment-acc'!H131</f>
        <v>0</v>
      </c>
      <c r="F80" s="72" t="e">
        <f t="shared" si="12"/>
        <v>#DIV/0!</v>
      </c>
      <c r="G80" s="46">
        <f>+'[1]Segment-acc'!Y131</f>
        <v>0</v>
      </c>
      <c r="H80" s="72">
        <f t="shared" ref="H80" si="29">+(G80/G$65)*100</f>
        <v>0</v>
      </c>
      <c r="K80" s="30"/>
    </row>
    <row r="81" spans="2:11" x14ac:dyDescent="0.3">
      <c r="B81" s="7" t="s">
        <v>17</v>
      </c>
      <c r="C81" s="43">
        <f>SUM(C79:C80)</f>
        <v>36111771.734309867</v>
      </c>
      <c r="D81" s="13">
        <f t="shared" si="12"/>
        <v>2.6111469731314356</v>
      </c>
      <c r="E81" s="43">
        <f>SUM(E79:E80)</f>
        <v>0</v>
      </c>
      <c r="F81" s="13" t="e">
        <f t="shared" si="12"/>
        <v>#DIV/0!</v>
      </c>
      <c r="G81" s="43">
        <f>SUM(G79:G80)</f>
        <v>173515336.24469221</v>
      </c>
      <c r="H81" s="71">
        <f t="shared" ref="H81" si="30">+(G81/G$65)*100</f>
        <v>4.6872707887852894</v>
      </c>
      <c r="K81" s="30"/>
    </row>
    <row r="82" spans="2:11" x14ac:dyDescent="0.3">
      <c r="B82" s="77" t="s">
        <v>18</v>
      </c>
      <c r="C82" s="47">
        <f>+E52</f>
        <v>-22880862.931711555</v>
      </c>
      <c r="D82" s="72">
        <f t="shared" si="12"/>
        <v>-1.6544548527373903</v>
      </c>
      <c r="E82" s="53">
        <f>+'[1]Segment-acc'!H133</f>
        <v>0</v>
      </c>
      <c r="F82" s="72" t="e">
        <f t="shared" si="12"/>
        <v>#DIV/0!</v>
      </c>
      <c r="G82" s="47">
        <f>+'[1]Segment-acc'!Y133</f>
        <v>-14362972.446087789</v>
      </c>
      <c r="H82" s="72">
        <f t="shared" ref="H82" si="31">+(G82/G$65)*100</f>
        <v>-0.38799533599575231</v>
      </c>
      <c r="K82" s="30"/>
    </row>
    <row r="83" spans="2:11" x14ac:dyDescent="0.3">
      <c r="B83" s="7" t="s">
        <v>19</v>
      </c>
      <c r="C83" s="43">
        <f>SUM(C81:C82)</f>
        <v>13230908.802598312</v>
      </c>
      <c r="D83" s="13">
        <f t="shared" si="12"/>
        <v>0.95669212039404505</v>
      </c>
      <c r="E83" s="43">
        <f>SUM(E81:E82)</f>
        <v>0</v>
      </c>
      <c r="F83" s="13" t="e">
        <f t="shared" si="12"/>
        <v>#DIV/0!</v>
      </c>
      <c r="G83" s="43">
        <f>SUM(G81:G82)</f>
        <v>159152363.79860443</v>
      </c>
      <c r="H83" s="13">
        <f t="shared" ref="H83" si="32">+(G83/G$65)*100</f>
        <v>4.299275452789538</v>
      </c>
      <c r="K83" s="30"/>
    </row>
    <row r="84" spans="2:11" x14ac:dyDescent="0.3">
      <c r="B84" s="77" t="s">
        <v>20</v>
      </c>
      <c r="C84" s="46">
        <f>+E54</f>
        <v>4471892.4476819187</v>
      </c>
      <c r="D84" s="72">
        <f t="shared" si="12"/>
        <v>0.32335074874877567</v>
      </c>
      <c r="E84" s="54">
        <f>+'[1]Segment-acc'!H135</f>
        <v>0</v>
      </c>
      <c r="F84" s="72" t="e">
        <f t="shared" si="12"/>
        <v>#DIV/0!</v>
      </c>
      <c r="G84" s="46">
        <f>+'[1]Segment-acc'!Y135</f>
        <v>-27130612.61234815</v>
      </c>
      <c r="H84" s="72">
        <f t="shared" ref="H84" si="33">+(G84/G$65)*100</f>
        <v>-0.73289503240437237</v>
      </c>
      <c r="K84" s="30"/>
    </row>
    <row r="85" spans="2:11" x14ac:dyDescent="0.3">
      <c r="B85" s="7" t="s">
        <v>21</v>
      </c>
      <c r="C85" s="43">
        <f>SUM(C83:C84)</f>
        <v>17702801.250280231</v>
      </c>
      <c r="D85" s="13">
        <f t="shared" si="12"/>
        <v>1.2800428691428207</v>
      </c>
      <c r="E85" s="43">
        <f>SUM(E83:E84)</f>
        <v>0</v>
      </c>
      <c r="F85" s="13" t="e">
        <f t="shared" si="12"/>
        <v>#DIV/0!</v>
      </c>
      <c r="G85" s="43">
        <f>SUM(G83:G84)</f>
        <v>132021751.18625627</v>
      </c>
      <c r="H85" s="71">
        <f t="shared" ref="H85" si="34">+(G85/G$65)*100</f>
        <v>3.566380420385165</v>
      </c>
      <c r="K85" s="30"/>
    </row>
    <row r="86" spans="2:11" x14ac:dyDescent="0.3">
      <c r="B86" s="77" t="s">
        <v>22</v>
      </c>
      <c r="C86" s="78">
        <f>+E56</f>
        <v>-6672802.6050573029</v>
      </c>
      <c r="D86" s="72">
        <f t="shared" si="12"/>
        <v>-0.48249275756095544</v>
      </c>
      <c r="E86" s="79">
        <f>+'[1]Segment-acc'!H137</f>
        <v>0</v>
      </c>
      <c r="F86" s="72" t="e">
        <f t="shared" si="12"/>
        <v>#DIV/0!</v>
      </c>
      <c r="G86" s="78">
        <f>+'[1]Segment-acc'!Y137</f>
        <v>-4564417.9360865308</v>
      </c>
      <c r="H86" s="72">
        <f t="shared" ref="H86" si="35">+(G86/G$65)*100</f>
        <v>-0.12330127885327195</v>
      </c>
      <c r="K86" s="30"/>
    </row>
    <row r="87" spans="2:11" ht="15" thickBot="1" x14ac:dyDescent="0.35">
      <c r="B87" s="11" t="s">
        <v>23</v>
      </c>
      <c r="C87" s="80">
        <f>SUM(C85:C86)</f>
        <v>11029998.645222928</v>
      </c>
      <c r="D87" s="81">
        <f t="shared" si="12"/>
        <v>0.79755011158186528</v>
      </c>
      <c r="E87" s="82">
        <f>SUM(E85:E86)</f>
        <v>0</v>
      </c>
      <c r="F87" s="81" t="e">
        <f t="shared" si="12"/>
        <v>#DIV/0!</v>
      </c>
      <c r="G87" s="80">
        <f>SUM(G85:G86)</f>
        <v>127457333.25016974</v>
      </c>
      <c r="H87" s="81">
        <f t="shared" ref="H87" si="36">+(G87/G$65)*100</f>
        <v>3.4430791415318933</v>
      </c>
      <c r="K87" s="30"/>
    </row>
    <row r="88" spans="2:11" ht="15" thickTop="1" x14ac:dyDescent="0.3">
      <c r="C88" s="31">
        <f>+C87-E57</f>
        <v>0</v>
      </c>
      <c r="E88" s="44">
        <f>+E87-'[1]Segment-acc'!$H$138</f>
        <v>0</v>
      </c>
      <c r="G88" s="32">
        <f>+G87-'[1]Segment-acc'!$Y$138</f>
        <v>0</v>
      </c>
    </row>
    <row r="89" spans="2:11" x14ac:dyDescent="0.3">
      <c r="B89" s="55" t="s">
        <v>40</v>
      </c>
      <c r="C89" s="56">
        <f>+C84/C83</f>
        <v>0.3379883055957365</v>
      </c>
      <c r="D89" s="57"/>
      <c r="E89" s="56" t="e">
        <f>+E84/E83</f>
        <v>#DIV/0!</v>
      </c>
      <c r="F89" s="57"/>
      <c r="G89" s="56">
        <f>+G84/G83</f>
        <v>-0.17046942919855052</v>
      </c>
      <c r="H89" s="57"/>
    </row>
  </sheetData>
  <mergeCells count="9">
    <mergeCell ref="D62:D63"/>
    <mergeCell ref="F62:F63"/>
    <mergeCell ref="H62:H63"/>
    <mergeCell ref="D3:D4"/>
    <mergeCell ref="F3:F4"/>
    <mergeCell ref="H3:H4"/>
    <mergeCell ref="D32:D33"/>
    <mergeCell ref="F32:F33"/>
    <mergeCell ref="H32:H33"/>
  </mergeCells>
  <printOptions horizontalCentered="1"/>
  <pageMargins left="0.45" right="0.45" top="0.5" bottom="0.5" header="0.3" footer="0.3"/>
  <pageSetup paperSize="8" scale="82" orientation="portrait" r:id="rId1"/>
  <ignoredErrors>
    <ignoredError sqref="D6:D13 E14 E6 H6:H28 E10:E11 E19:E20 E22 F6:F28 D36:D38 D35 C35 C36:C42 H36:H38 H35 F58:H58 F35:G35 F36:G38 H65:H87 D65:D87 C65:C87 E65:E87 G65:G87" unlockedFormula="1"/>
    <ignoredError sqref="E24 G6 G10:G11 G14 G19:G20 G22 G24 E26 G26 E28 G28 F39:G56 F57:H57 H39:H56 E55 E53 E51 E48:E49 E43 E40 D57:E57 D39:D56 C43:C56 C57 F65:F87" formula="1" unlockedFormula="1"/>
    <ignoredError sqref="E39 E41:E42 E44:E47 E50 E52 E54 E5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7A417-45F3-4532-ABE9-C015A6DC7C4E}">
  <sheetPr>
    <pageSetUpPr fitToPage="1"/>
  </sheetPr>
  <dimension ref="B3:K90"/>
  <sheetViews>
    <sheetView showGridLines="0" topLeftCell="A64" zoomScale="70" zoomScaleNormal="70" workbookViewId="0">
      <selection activeCell="L17" sqref="L17"/>
    </sheetView>
  </sheetViews>
  <sheetFormatPr defaultRowHeight="14.4" x14ac:dyDescent="0.3"/>
  <cols>
    <col min="1" max="1" width="5.109375" customWidth="1"/>
    <col min="2" max="2" width="26.88671875" customWidth="1"/>
    <col min="3" max="3" width="17.109375" customWidth="1"/>
    <col min="4" max="4" width="7.77734375" customWidth="1"/>
    <col min="5" max="5" width="17.109375" customWidth="1"/>
    <col min="6" max="6" width="7.77734375" customWidth="1"/>
    <col min="7" max="7" width="17.109375" customWidth="1"/>
    <col min="8" max="8" width="7.77734375" customWidth="1"/>
    <col min="10" max="10" width="13.44140625" customWidth="1"/>
    <col min="11" max="11" width="11.33203125" customWidth="1"/>
    <col min="12" max="13" width="8.88671875" customWidth="1"/>
  </cols>
  <sheetData>
    <row r="3" spans="2:11" x14ac:dyDescent="0.3">
      <c r="B3" s="1" t="s">
        <v>0</v>
      </c>
      <c r="C3" s="16" t="s">
        <v>29</v>
      </c>
      <c r="D3" s="59"/>
      <c r="E3" s="50" t="s">
        <v>29</v>
      </c>
      <c r="F3" s="59" t="s">
        <v>25</v>
      </c>
      <c r="G3" s="16" t="s">
        <v>29</v>
      </c>
      <c r="H3" s="59" t="s">
        <v>25</v>
      </c>
    </row>
    <row r="4" spans="2:11" x14ac:dyDescent="0.3">
      <c r="B4" s="2"/>
      <c r="C4" s="17" t="s">
        <v>36</v>
      </c>
      <c r="D4" s="60"/>
      <c r="E4" s="51" t="s">
        <v>37</v>
      </c>
      <c r="F4" s="60"/>
      <c r="G4" s="17" t="s">
        <v>26</v>
      </c>
      <c r="H4" s="60"/>
    </row>
    <row r="5" spans="2:11" x14ac:dyDescent="0.3">
      <c r="B5" s="3"/>
      <c r="C5" s="14"/>
      <c r="D5" s="12"/>
      <c r="E5" s="14"/>
      <c r="F5" s="12"/>
      <c r="G5" s="14"/>
      <c r="H5" s="12"/>
    </row>
    <row r="6" spans="2:11" x14ac:dyDescent="0.3">
      <c r="B6" s="4" t="s">
        <v>1</v>
      </c>
      <c r="C6" s="15">
        <v>932857253.37732112</v>
      </c>
      <c r="D6" s="19">
        <f>+C6*100/$C$6</f>
        <v>100</v>
      </c>
      <c r="E6" s="15">
        <f>'[1]Segment-acc'!J62</f>
        <v>934668954.17729771</v>
      </c>
      <c r="F6" s="19">
        <f>+E6*100/E$6</f>
        <v>100</v>
      </c>
      <c r="G6" s="15">
        <f>'[1]Segment-acc'!AA62</f>
        <v>904903352.35569489</v>
      </c>
      <c r="H6" s="19">
        <f>+G6*100/G$6</f>
        <v>100</v>
      </c>
      <c r="J6" s="29"/>
      <c r="K6" s="30"/>
    </row>
    <row r="7" spans="2:11" x14ac:dyDescent="0.3">
      <c r="B7" s="5" t="s">
        <v>2</v>
      </c>
      <c r="C7" s="18">
        <v>-498232499.93888903</v>
      </c>
      <c r="D7" s="20">
        <f t="shared" ref="D7:D28" si="0">+C7*100/$C$6</f>
        <v>-53.409296881713203</v>
      </c>
      <c r="E7" s="52">
        <v>-537971825.55078709</v>
      </c>
      <c r="F7" s="20">
        <f t="shared" ref="F7:H28" si="1">+E7*100/E$6</f>
        <v>-57.557472423411532</v>
      </c>
      <c r="G7" s="18">
        <v>-565745248.39075017</v>
      </c>
      <c r="H7" s="20">
        <f t="shared" si="1"/>
        <v>-62.519963808065313</v>
      </c>
      <c r="J7" s="29"/>
      <c r="K7" s="30"/>
    </row>
    <row r="8" spans="2:11" x14ac:dyDescent="0.3">
      <c r="B8" s="5" t="s">
        <v>3</v>
      </c>
      <c r="C8" s="18">
        <v>-83058475.427492753</v>
      </c>
      <c r="D8" s="20">
        <f t="shared" si="0"/>
        <v>-8.9036639986222355</v>
      </c>
      <c r="E8" s="52">
        <v>-77856822.454860225</v>
      </c>
      <c r="F8" s="20">
        <f t="shared" si="1"/>
        <v>-8.3298821584793483</v>
      </c>
      <c r="G8" s="18">
        <v>-72471869.744413078</v>
      </c>
      <c r="H8" s="20">
        <f t="shared" si="1"/>
        <v>-8.0087966914643722</v>
      </c>
      <c r="J8" s="29"/>
      <c r="K8" s="30"/>
    </row>
    <row r="9" spans="2:11" x14ac:dyDescent="0.3">
      <c r="B9" s="6" t="s">
        <v>4</v>
      </c>
      <c r="C9" s="46">
        <v>-185534799.96587446</v>
      </c>
      <c r="D9" s="73">
        <f t="shared" si="0"/>
        <v>-19.888873597130036</v>
      </c>
      <c r="E9" s="54">
        <v>-184700526.96367678</v>
      </c>
      <c r="F9" s="73">
        <f t="shared" si="1"/>
        <v>-19.761063651274426</v>
      </c>
      <c r="G9" s="46">
        <v>-145932556.56642169</v>
      </c>
      <c r="H9" s="73">
        <f t="shared" si="1"/>
        <v>-16.126866608077194</v>
      </c>
      <c r="J9" s="29"/>
      <c r="K9" s="30"/>
    </row>
    <row r="10" spans="2:11" x14ac:dyDescent="0.3">
      <c r="B10" s="7" t="s">
        <v>5</v>
      </c>
      <c r="C10" s="74">
        <v>-766825775.3322562</v>
      </c>
      <c r="D10" s="75">
        <f t="shared" si="0"/>
        <v>-82.201834477465468</v>
      </c>
      <c r="E10" s="74">
        <f>SUM(E7:E9)</f>
        <v>-800529174.96932411</v>
      </c>
      <c r="F10" s="75">
        <f t="shared" si="1"/>
        <v>-85.648418233165302</v>
      </c>
      <c r="G10" s="74">
        <f>SUM(G7:G9)</f>
        <v>-784149674.70158505</v>
      </c>
      <c r="H10" s="76">
        <f t="shared" si="1"/>
        <v>-86.65562710760689</v>
      </c>
      <c r="J10" s="29"/>
      <c r="K10" s="30"/>
    </row>
    <row r="11" spans="2:11" x14ac:dyDescent="0.3">
      <c r="B11" s="7" t="s">
        <v>6</v>
      </c>
      <c r="C11" s="43">
        <v>166031478.04506493</v>
      </c>
      <c r="D11" s="13">
        <f t="shared" si="0"/>
        <v>17.798165522534529</v>
      </c>
      <c r="E11" s="43">
        <f>+E6+E10</f>
        <v>134139779.2079736</v>
      </c>
      <c r="F11" s="13">
        <f t="shared" si="1"/>
        <v>14.351581766834695</v>
      </c>
      <c r="G11" s="43">
        <f>+G6+G10</f>
        <v>120753677.65410984</v>
      </c>
      <c r="H11" s="13">
        <f t="shared" si="1"/>
        <v>13.344372892393109</v>
      </c>
      <c r="J11" s="29"/>
      <c r="K11" s="30"/>
    </row>
    <row r="12" spans="2:11" x14ac:dyDescent="0.3">
      <c r="B12" s="8" t="s">
        <v>7</v>
      </c>
      <c r="C12" s="18">
        <v>13478470.611979127</v>
      </c>
      <c r="D12" s="21">
        <f t="shared" si="0"/>
        <v>1.4448588530754951</v>
      </c>
      <c r="E12" s="52">
        <v>14179085.934438448</v>
      </c>
      <c r="F12" s="21">
        <f t="shared" si="1"/>
        <v>1.5170168936357773</v>
      </c>
      <c r="G12" s="18">
        <v>8718641.0591750033</v>
      </c>
      <c r="H12" s="21">
        <f t="shared" si="1"/>
        <v>0.96348864621599106</v>
      </c>
      <c r="J12" s="29"/>
      <c r="K12" s="30"/>
    </row>
    <row r="13" spans="2:11" x14ac:dyDescent="0.3">
      <c r="B13" s="6" t="s">
        <v>8</v>
      </c>
      <c r="C13" s="46">
        <v>31756.654596420787</v>
      </c>
      <c r="D13" s="25">
        <f t="shared" si="0"/>
        <v>3.4042351583212583E-3</v>
      </c>
      <c r="E13" s="54">
        <v>332694.39102805022</v>
      </c>
      <c r="F13" s="25">
        <f t="shared" si="1"/>
        <v>3.5594890526870038E-2</v>
      </c>
      <c r="G13" s="18">
        <v>123105.30985288216</v>
      </c>
      <c r="H13" s="25">
        <f t="shared" si="1"/>
        <v>1.360424950713328E-2</v>
      </c>
      <c r="J13" s="29"/>
      <c r="K13" s="30"/>
    </row>
    <row r="14" spans="2:11" x14ac:dyDescent="0.3">
      <c r="B14" s="45" t="s">
        <v>9</v>
      </c>
      <c r="C14" s="48">
        <v>179541705.31164047</v>
      </c>
      <c r="D14" s="13">
        <f t="shared" si="0"/>
        <v>19.246428610768344</v>
      </c>
      <c r="E14" s="43">
        <f>SUM(E11:E13)</f>
        <v>148651559.53344008</v>
      </c>
      <c r="F14" s="13">
        <f t="shared" si="1"/>
        <v>15.904193550997341</v>
      </c>
      <c r="G14" s="43">
        <f>SUM(G11:G13)</f>
        <v>129595424.02313772</v>
      </c>
      <c r="H14" s="13">
        <f t="shared" si="1"/>
        <v>14.321465788116232</v>
      </c>
      <c r="J14" s="29"/>
      <c r="K14" s="30"/>
    </row>
    <row r="15" spans="2:11" x14ac:dyDescent="0.3">
      <c r="B15" s="8" t="s">
        <v>10</v>
      </c>
      <c r="C15" s="47">
        <v>-17635059.626424335</v>
      </c>
      <c r="D15" s="24">
        <f t="shared" si="0"/>
        <v>-1.8904349580365349</v>
      </c>
      <c r="E15" s="53">
        <v>-16326273.227997735</v>
      </c>
      <c r="F15" s="24">
        <f t="shared" si="1"/>
        <v>-1.7467439305682553</v>
      </c>
      <c r="G15" s="18">
        <v>-18475297.329549745</v>
      </c>
      <c r="H15" s="24">
        <f t="shared" si="1"/>
        <v>-2.0416873560534192</v>
      </c>
      <c r="J15" s="29"/>
      <c r="K15" s="30"/>
    </row>
    <row r="16" spans="2:11" x14ac:dyDescent="0.3">
      <c r="B16" s="5" t="s">
        <v>11</v>
      </c>
      <c r="C16" s="18">
        <v>-46522605.217977799</v>
      </c>
      <c r="D16" s="22">
        <f t="shared" si="0"/>
        <v>-4.9871086974504539</v>
      </c>
      <c r="E16" s="52">
        <v>-44051031.874838315</v>
      </c>
      <c r="F16" s="22">
        <f t="shared" si="1"/>
        <v>-4.7130089940360058</v>
      </c>
      <c r="G16" s="18">
        <v>-36635152.9054676</v>
      </c>
      <c r="H16" s="22">
        <f t="shared" si="1"/>
        <v>-4.0485155470025527</v>
      </c>
      <c r="J16" s="29"/>
      <c r="K16" s="30"/>
    </row>
    <row r="17" spans="2:11" x14ac:dyDescent="0.3">
      <c r="B17" s="5" t="s">
        <v>12</v>
      </c>
      <c r="C17" s="18">
        <v>-1465516.4727756861</v>
      </c>
      <c r="D17" s="22">
        <f t="shared" si="0"/>
        <v>-0.1570997564171713</v>
      </c>
      <c r="E17" s="52">
        <v>-1440388.3613344957</v>
      </c>
      <c r="F17" s="22">
        <f t="shared" si="1"/>
        <v>-0.15410679416460729</v>
      </c>
      <c r="G17" s="18">
        <v>-1863874.1149896111</v>
      </c>
      <c r="H17" s="22">
        <f t="shared" si="1"/>
        <v>-0.20597493755962668</v>
      </c>
      <c r="J17" s="29"/>
      <c r="K17" s="30"/>
    </row>
    <row r="18" spans="2:11" x14ac:dyDescent="0.3">
      <c r="B18" s="9" t="s">
        <v>13</v>
      </c>
      <c r="C18" s="18">
        <v>-109053.52149769571</v>
      </c>
      <c r="D18" s="23">
        <f t="shared" si="0"/>
        <v>-1.1690268913371021E-2</v>
      </c>
      <c r="E18" s="52">
        <v>-763159.58382488089</v>
      </c>
      <c r="F18" s="23">
        <f t="shared" si="1"/>
        <v>-8.1650254928668231E-2</v>
      </c>
      <c r="G18" s="18">
        <v>-144142.07098327461</v>
      </c>
      <c r="H18" s="23">
        <f t="shared" si="1"/>
        <v>-1.5929001766656729E-2</v>
      </c>
      <c r="J18" s="29"/>
      <c r="K18" s="30"/>
    </row>
    <row r="19" spans="2:11" x14ac:dyDescent="0.3">
      <c r="B19" s="7" t="s">
        <v>14</v>
      </c>
      <c r="C19" s="43">
        <v>-65732234.838675514</v>
      </c>
      <c r="D19" s="13">
        <f t="shared" si="0"/>
        <v>-7.0463336808175319</v>
      </c>
      <c r="E19" s="43">
        <f>SUM(E15:E18)</f>
        <v>-62580853.047995426</v>
      </c>
      <c r="F19" s="13">
        <f t="shared" si="1"/>
        <v>-6.6955099736975363</v>
      </c>
      <c r="G19" s="43">
        <f>SUM(G15:G18)</f>
        <v>-57118466.420990229</v>
      </c>
      <c r="H19" s="13">
        <f t="shared" si="1"/>
        <v>-6.3121068423822555</v>
      </c>
      <c r="J19" s="29"/>
      <c r="K19" s="30"/>
    </row>
    <row r="20" spans="2:11" x14ac:dyDescent="0.3">
      <c r="B20" s="10" t="s">
        <v>15</v>
      </c>
      <c r="C20" s="43">
        <v>113809470.47296496</v>
      </c>
      <c r="D20" s="13">
        <f t="shared" si="0"/>
        <v>12.200094929950811</v>
      </c>
      <c r="E20" s="43">
        <f>SUM(E14,E19)</f>
        <v>86070706.485444665</v>
      </c>
      <c r="F20" s="13">
        <f t="shared" si="1"/>
        <v>9.208683577299805</v>
      </c>
      <c r="G20" s="43">
        <f>SUM(G14,G19)</f>
        <v>72476957.60214749</v>
      </c>
      <c r="H20" s="13">
        <f t="shared" si="1"/>
        <v>8.0093589457339771</v>
      </c>
      <c r="J20" s="29"/>
      <c r="K20" s="30"/>
    </row>
    <row r="21" spans="2:11" x14ac:dyDescent="0.3">
      <c r="B21" s="77" t="s">
        <v>16</v>
      </c>
      <c r="C21" s="46">
        <v>0</v>
      </c>
      <c r="D21" s="72">
        <f t="shared" si="0"/>
        <v>0</v>
      </c>
      <c r="E21" s="54">
        <v>0</v>
      </c>
      <c r="F21" s="72">
        <f t="shared" si="1"/>
        <v>0</v>
      </c>
      <c r="G21" s="46">
        <v>0</v>
      </c>
      <c r="H21" s="72">
        <f t="shared" si="1"/>
        <v>0</v>
      </c>
      <c r="J21" s="29"/>
      <c r="K21" s="30"/>
    </row>
    <row r="22" spans="2:11" x14ac:dyDescent="0.3">
      <c r="B22" s="7" t="s">
        <v>17</v>
      </c>
      <c r="C22" s="43">
        <v>113809470.47296496</v>
      </c>
      <c r="D22" s="13">
        <f t="shared" si="0"/>
        <v>12.200094929950811</v>
      </c>
      <c r="E22" s="43">
        <f>SUM(E20:E21)</f>
        <v>86070706.485444665</v>
      </c>
      <c r="F22" s="13">
        <f t="shared" si="1"/>
        <v>9.208683577299805</v>
      </c>
      <c r="G22" s="43">
        <f>SUM(G20:G21)</f>
        <v>72476957.60214749</v>
      </c>
      <c r="H22" s="71">
        <f t="shared" si="1"/>
        <v>8.0093589457339771</v>
      </c>
      <c r="J22" s="29"/>
      <c r="K22" s="30"/>
    </row>
    <row r="23" spans="2:11" x14ac:dyDescent="0.3">
      <c r="B23" s="77" t="s">
        <v>18</v>
      </c>
      <c r="C23" s="47">
        <v>-5380397.1984064588</v>
      </c>
      <c r="D23" s="72">
        <f t="shared" si="0"/>
        <v>-0.57676532812788261</v>
      </c>
      <c r="E23" s="53">
        <v>-5483093.3973244177</v>
      </c>
      <c r="F23" s="72">
        <f t="shared" si="1"/>
        <v>-0.58663480506321897</v>
      </c>
      <c r="G23" s="47">
        <v>-7093705.6128047993</v>
      </c>
      <c r="H23" s="72">
        <f t="shared" si="1"/>
        <v>-0.78391859134327091</v>
      </c>
      <c r="J23" s="29"/>
      <c r="K23" s="30"/>
    </row>
    <row r="24" spans="2:11" x14ac:dyDescent="0.3">
      <c r="B24" s="7" t="s">
        <v>19</v>
      </c>
      <c r="C24" s="43">
        <v>108429073.2745585</v>
      </c>
      <c r="D24" s="13">
        <f t="shared" si="0"/>
        <v>11.623329601822931</v>
      </c>
      <c r="E24" s="43">
        <f>SUM(E22:E23)</f>
        <v>80587613.088120252</v>
      </c>
      <c r="F24" s="13">
        <f t="shared" si="1"/>
        <v>8.6220487722365871</v>
      </c>
      <c r="G24" s="43">
        <f>SUM(G22:G23)</f>
        <v>65383251.98934269</v>
      </c>
      <c r="H24" s="13">
        <f t="shared" si="1"/>
        <v>7.2254403543907051</v>
      </c>
      <c r="J24" s="29"/>
      <c r="K24" s="30"/>
    </row>
    <row r="25" spans="2:11" x14ac:dyDescent="0.3">
      <c r="B25" s="77" t="s">
        <v>20</v>
      </c>
      <c r="C25" s="46">
        <v>-17945506.272259269</v>
      </c>
      <c r="D25" s="72">
        <f t="shared" si="0"/>
        <v>-1.9237140738617047</v>
      </c>
      <c r="E25" s="54">
        <v>-19171609.379406419</v>
      </c>
      <c r="F25" s="72">
        <f t="shared" si="1"/>
        <v>-2.0511657409527855</v>
      </c>
      <c r="G25" s="46">
        <v>-18077729.060778074</v>
      </c>
      <c r="H25" s="72">
        <f t="shared" si="1"/>
        <v>-1.9977524686716124</v>
      </c>
      <c r="J25" s="29"/>
      <c r="K25" s="30"/>
    </row>
    <row r="26" spans="2:11" x14ac:dyDescent="0.3">
      <c r="B26" s="7" t="s">
        <v>21</v>
      </c>
      <c r="C26" s="43">
        <v>90483567.002299234</v>
      </c>
      <c r="D26" s="13">
        <f t="shared" si="0"/>
        <v>9.6996155279612246</v>
      </c>
      <c r="E26" s="43">
        <f>SUM(E24:E25)</f>
        <v>61416003.70871383</v>
      </c>
      <c r="F26" s="13">
        <f t="shared" si="1"/>
        <v>6.5708830312838016</v>
      </c>
      <c r="G26" s="43">
        <f>SUM(G24:G25)</f>
        <v>47305522.928564616</v>
      </c>
      <c r="H26" s="71">
        <f t="shared" si="1"/>
        <v>5.2276878857190923</v>
      </c>
      <c r="J26" s="29"/>
      <c r="K26" s="30"/>
    </row>
    <row r="27" spans="2:11" x14ac:dyDescent="0.3">
      <c r="B27" s="77" t="s">
        <v>22</v>
      </c>
      <c r="C27" s="78">
        <v>54846.159708439904</v>
      </c>
      <c r="D27" s="72">
        <f t="shared" si="0"/>
        <v>5.8793732384965214E-3</v>
      </c>
      <c r="E27" s="79">
        <v>184122.61919773795</v>
      </c>
      <c r="F27" s="72">
        <f t="shared" si="1"/>
        <v>1.9699233442476326E-2</v>
      </c>
      <c r="G27" s="78">
        <v>90478.956688121136</v>
      </c>
      <c r="H27" s="72">
        <f t="shared" si="1"/>
        <v>9.9987425676544648E-3</v>
      </c>
      <c r="J27" s="29"/>
      <c r="K27" s="30"/>
    </row>
    <row r="28" spans="2:11" ht="15" thickBot="1" x14ac:dyDescent="0.35">
      <c r="B28" s="11" t="s">
        <v>23</v>
      </c>
      <c r="C28" s="80">
        <v>90538413.162007675</v>
      </c>
      <c r="D28" s="81">
        <f t="shared" si="0"/>
        <v>9.7054949011997227</v>
      </c>
      <c r="E28" s="82">
        <f>SUM(E26:E27)</f>
        <v>61600126.327911571</v>
      </c>
      <c r="F28" s="81">
        <f t="shared" si="1"/>
        <v>6.5905822647262786</v>
      </c>
      <c r="G28" s="80">
        <f>SUM(G26:G27)</f>
        <v>47396001.885252737</v>
      </c>
      <c r="H28" s="81">
        <f t="shared" si="1"/>
        <v>5.2376866282867462</v>
      </c>
      <c r="J28" s="29"/>
      <c r="K28" s="30"/>
    </row>
    <row r="29" spans="2:11" ht="18.600000000000001" thickTop="1" x14ac:dyDescent="0.35">
      <c r="B29" s="55" t="s">
        <v>40</v>
      </c>
      <c r="C29" s="56">
        <f>+C25/C24</f>
        <v>-0.16550456192518204</v>
      </c>
      <c r="D29" s="66"/>
      <c r="E29" s="67">
        <f>+E25/E24</f>
        <v>-0.23789771957190012</v>
      </c>
      <c r="F29" s="66"/>
      <c r="G29" s="67">
        <f>+G25/G24</f>
        <v>-0.27648868036916702</v>
      </c>
      <c r="H29" s="57"/>
    </row>
    <row r="30" spans="2:11" x14ac:dyDescent="0.3">
      <c r="C30" s="27"/>
      <c r="E30" s="27">
        <f>61600126.3279116-E28</f>
        <v>0</v>
      </c>
      <c r="G30" s="27"/>
    </row>
    <row r="31" spans="2:11" hidden="1" x14ac:dyDescent="0.3"/>
    <row r="32" spans="2:11" hidden="1" x14ac:dyDescent="0.3"/>
    <row r="33" spans="2:9" x14ac:dyDescent="0.3">
      <c r="B33" s="1" t="s">
        <v>0</v>
      </c>
      <c r="C33" s="16" t="s">
        <v>29</v>
      </c>
      <c r="D33" s="59"/>
      <c r="E33" s="50" t="s">
        <v>29</v>
      </c>
      <c r="F33" s="59" t="s">
        <v>25</v>
      </c>
      <c r="G33" s="16" t="s">
        <v>29</v>
      </c>
      <c r="H33" s="59" t="s">
        <v>25</v>
      </c>
    </row>
    <row r="34" spans="2:9" x14ac:dyDescent="0.3">
      <c r="B34" s="2"/>
      <c r="C34" s="17" t="s">
        <v>37</v>
      </c>
      <c r="D34" s="60"/>
      <c r="E34" s="51" t="s">
        <v>38</v>
      </c>
      <c r="F34" s="60"/>
      <c r="G34" s="17" t="s">
        <v>32</v>
      </c>
      <c r="H34" s="60"/>
    </row>
    <row r="35" spans="2:9" x14ac:dyDescent="0.3">
      <c r="B35" s="3"/>
      <c r="C35" s="14"/>
      <c r="D35" s="12"/>
      <c r="E35" s="14"/>
      <c r="F35" s="12"/>
      <c r="G35" s="14"/>
      <c r="H35" s="12"/>
    </row>
    <row r="36" spans="2:9" x14ac:dyDescent="0.3">
      <c r="B36" s="4" t="s">
        <v>1</v>
      </c>
      <c r="C36" s="15">
        <f>+E6</f>
        <v>934668954.17729771</v>
      </c>
      <c r="D36" s="19">
        <f>+C36*100/$C$36</f>
        <v>100</v>
      </c>
      <c r="E36" s="15">
        <v>984016713.58254421</v>
      </c>
      <c r="F36" s="19">
        <f>+E36*100/$E$36</f>
        <v>100</v>
      </c>
      <c r="G36" s="15">
        <v>918259840.91548622</v>
      </c>
      <c r="H36" s="19">
        <f>+G36*100/$G$36</f>
        <v>99.999999999999986</v>
      </c>
    </row>
    <row r="37" spans="2:9" x14ac:dyDescent="0.3">
      <c r="B37" s="5" t="s">
        <v>2</v>
      </c>
      <c r="C37" s="18">
        <f>+E7</f>
        <v>-537971825.55078709</v>
      </c>
      <c r="D37" s="20">
        <f t="shared" ref="D37:D58" si="2">+C37*100/$C$36</f>
        <v>-57.557472423411532</v>
      </c>
      <c r="E37" s="52">
        <v>-603563405.80286825</v>
      </c>
      <c r="F37" s="20">
        <f t="shared" ref="F37:F58" si="3">+E37*100/$E$36</f>
        <v>-61.336702666914448</v>
      </c>
      <c r="G37" s="18">
        <v>-593549202.65383863</v>
      </c>
      <c r="H37" s="20">
        <f t="shared" ref="H37:H58" si="4">+G37*100/$G$36</f>
        <v>-64.638479894980733</v>
      </c>
      <c r="I37" s="40"/>
    </row>
    <row r="38" spans="2:9" x14ac:dyDescent="0.3">
      <c r="B38" s="5" t="s">
        <v>3</v>
      </c>
      <c r="C38" s="18">
        <f t="shared" ref="C38:C39" si="5">+E8</f>
        <v>-77856822.454860225</v>
      </c>
      <c r="D38" s="20">
        <f t="shared" si="2"/>
        <v>-8.3298821584793483</v>
      </c>
      <c r="E38" s="52">
        <v>-80799554.860411629</v>
      </c>
      <c r="F38" s="20">
        <f t="shared" si="3"/>
        <v>-8.211197406011717</v>
      </c>
      <c r="G38" s="18">
        <v>-65130784.763069421</v>
      </c>
      <c r="H38" s="20">
        <f t="shared" si="4"/>
        <v>-7.0928490892224323</v>
      </c>
    </row>
    <row r="39" spans="2:9" x14ac:dyDescent="0.3">
      <c r="B39" s="6" t="s">
        <v>4</v>
      </c>
      <c r="C39" s="46">
        <f t="shared" si="5"/>
        <v>-184700526.96367678</v>
      </c>
      <c r="D39" s="73">
        <f t="shared" si="2"/>
        <v>-19.761063651274426</v>
      </c>
      <c r="E39" s="54">
        <v>-175094085.86629108</v>
      </c>
      <c r="F39" s="73">
        <f t="shared" si="3"/>
        <v>-17.793812183211799</v>
      </c>
      <c r="G39" s="46">
        <v>-131322075.74581671</v>
      </c>
      <c r="H39" s="73">
        <f t="shared" si="4"/>
        <v>-14.301189041970003</v>
      </c>
    </row>
    <row r="40" spans="2:9" x14ac:dyDescent="0.3">
      <c r="B40" s="7" t="s">
        <v>5</v>
      </c>
      <c r="C40" s="74">
        <f>SUM(C37:C39)</f>
        <v>-800529174.96932411</v>
      </c>
      <c r="D40" s="75">
        <f t="shared" si="2"/>
        <v>-85.648418233165302</v>
      </c>
      <c r="E40" s="74">
        <f>SUM(E37:E39)</f>
        <v>-859457046.52957094</v>
      </c>
      <c r="F40" s="75">
        <f t="shared" si="3"/>
        <v>-87.341712256137953</v>
      </c>
      <c r="G40" s="74">
        <f>SUM(G37:G39)</f>
        <v>-790002063.16272473</v>
      </c>
      <c r="H40" s="76">
        <f t="shared" si="4"/>
        <v>-86.032518026173165</v>
      </c>
    </row>
    <row r="41" spans="2:9" x14ac:dyDescent="0.3">
      <c r="B41" s="7" t="s">
        <v>6</v>
      </c>
      <c r="C41" s="43">
        <f>+C36+C40</f>
        <v>134139779.2079736</v>
      </c>
      <c r="D41" s="13">
        <f t="shared" si="2"/>
        <v>14.351581766834695</v>
      </c>
      <c r="E41" s="43">
        <f>+E36+E40</f>
        <v>124559667.05297327</v>
      </c>
      <c r="F41" s="13">
        <f t="shared" si="3"/>
        <v>12.658287743862044</v>
      </c>
      <c r="G41" s="43">
        <f>+G36+G40</f>
        <v>128257777.75276148</v>
      </c>
      <c r="H41" s="13">
        <f t="shared" si="4"/>
        <v>13.967481973826832</v>
      </c>
    </row>
    <row r="42" spans="2:9" x14ac:dyDescent="0.3">
      <c r="B42" s="8" t="s">
        <v>7</v>
      </c>
      <c r="C42" s="18">
        <f t="shared" ref="C42:C43" si="6">+E12</f>
        <v>14179085.934438448</v>
      </c>
      <c r="D42" s="21">
        <f t="shared" si="2"/>
        <v>1.5170168936357773</v>
      </c>
      <c r="E42" s="52">
        <v>1515723.1572461091</v>
      </c>
      <c r="F42" s="21">
        <f t="shared" si="3"/>
        <v>0.15403428989816267</v>
      </c>
      <c r="G42" s="18">
        <v>5092816.8355919421</v>
      </c>
      <c r="H42" s="21">
        <f t="shared" si="4"/>
        <v>0.55461609107445098</v>
      </c>
    </row>
    <row r="43" spans="2:9" x14ac:dyDescent="0.3">
      <c r="B43" s="6" t="s">
        <v>8</v>
      </c>
      <c r="C43" s="46">
        <f t="shared" si="6"/>
        <v>332694.39102805022</v>
      </c>
      <c r="D43" s="25">
        <f t="shared" si="2"/>
        <v>3.5594890526870038E-2</v>
      </c>
      <c r="E43" s="54">
        <v>35103.18916327873</v>
      </c>
      <c r="F43" s="25">
        <f t="shared" si="3"/>
        <v>3.5673366802355744E-3</v>
      </c>
      <c r="G43" s="18">
        <v>133883.36450535076</v>
      </c>
      <c r="H43" s="25">
        <f t="shared" si="4"/>
        <v>1.458011758108378E-2</v>
      </c>
    </row>
    <row r="44" spans="2:9" x14ac:dyDescent="0.3">
      <c r="B44" s="45" t="s">
        <v>9</v>
      </c>
      <c r="C44" s="48">
        <f>SUM(C41:C43)</f>
        <v>148651559.53344008</v>
      </c>
      <c r="D44" s="13">
        <f t="shared" si="2"/>
        <v>15.904193550997341</v>
      </c>
      <c r="E44" s="43">
        <f>SUM(E41:E43)</f>
        <v>126110493.39938267</v>
      </c>
      <c r="F44" s="13">
        <f t="shared" si="3"/>
        <v>12.815889370440443</v>
      </c>
      <c r="G44" s="43">
        <f>SUM(G41:G43)</f>
        <v>133484477.95285878</v>
      </c>
      <c r="H44" s="13">
        <f t="shared" si="4"/>
        <v>14.536678182482367</v>
      </c>
    </row>
    <row r="45" spans="2:9" x14ac:dyDescent="0.3">
      <c r="B45" s="8" t="s">
        <v>10</v>
      </c>
      <c r="C45" s="47">
        <f t="shared" ref="C45:C48" si="7">+E15</f>
        <v>-16326273.227997735</v>
      </c>
      <c r="D45" s="24">
        <f t="shared" si="2"/>
        <v>-1.7467439305682553</v>
      </c>
      <c r="E45" s="53">
        <v>-17368493.401077859</v>
      </c>
      <c r="F45" s="24">
        <f t="shared" si="3"/>
        <v>-1.7650608126201206</v>
      </c>
      <c r="G45" s="18">
        <v>-15188057.300524868</v>
      </c>
      <c r="H45" s="24">
        <f t="shared" si="4"/>
        <v>-1.6540043050758582</v>
      </c>
    </row>
    <row r="46" spans="2:9" x14ac:dyDescent="0.3">
      <c r="B46" s="5" t="s">
        <v>11</v>
      </c>
      <c r="C46" s="18">
        <f t="shared" si="7"/>
        <v>-44051031.874838315</v>
      </c>
      <c r="D46" s="22">
        <f t="shared" si="2"/>
        <v>-4.7130089940360058</v>
      </c>
      <c r="E46" s="52">
        <v>-35122267.080824502</v>
      </c>
      <c r="F46" s="22">
        <f t="shared" si="3"/>
        <v>-3.5692754600634409</v>
      </c>
      <c r="G46" s="18">
        <v>-46883509.646706402</v>
      </c>
      <c r="H46" s="22">
        <f t="shared" si="4"/>
        <v>-5.1056909556193268</v>
      </c>
      <c r="I46" s="40"/>
    </row>
    <row r="47" spans="2:9" x14ac:dyDescent="0.3">
      <c r="B47" s="5" t="s">
        <v>12</v>
      </c>
      <c r="C47" s="18">
        <f t="shared" si="7"/>
        <v>-1440388.3613344957</v>
      </c>
      <c r="D47" s="22">
        <f t="shared" si="2"/>
        <v>-0.15410679416460729</v>
      </c>
      <c r="E47" s="52">
        <v>-2519597.4168502707</v>
      </c>
      <c r="F47" s="22">
        <f t="shared" si="3"/>
        <v>-0.25605229891645681</v>
      </c>
      <c r="G47" s="18">
        <v>-2095936.7738512151</v>
      </c>
      <c r="H47" s="22">
        <f t="shared" si="4"/>
        <v>-0.22825094602434201</v>
      </c>
    </row>
    <row r="48" spans="2:9" x14ac:dyDescent="0.3">
      <c r="B48" s="9" t="s">
        <v>13</v>
      </c>
      <c r="C48" s="18">
        <f t="shared" si="7"/>
        <v>-763159.58382488089</v>
      </c>
      <c r="D48" s="23">
        <f t="shared" si="2"/>
        <v>-8.1650254928668231E-2</v>
      </c>
      <c r="E48" s="52">
        <v>-576056.70129032759</v>
      </c>
      <c r="F48" s="23">
        <f t="shared" si="3"/>
        <v>-5.8541353346840803E-2</v>
      </c>
      <c r="G48" s="18">
        <v>-292412.37696343637</v>
      </c>
      <c r="H48" s="23">
        <f t="shared" si="4"/>
        <v>-3.1844186572714241E-2</v>
      </c>
    </row>
    <row r="49" spans="2:11" x14ac:dyDescent="0.3">
      <c r="B49" s="7" t="s">
        <v>14</v>
      </c>
      <c r="C49" s="43">
        <f>SUM(C45:C48)</f>
        <v>-62580853.047995426</v>
      </c>
      <c r="D49" s="13">
        <f t="shared" si="2"/>
        <v>-6.6955099736975363</v>
      </c>
      <c r="E49" s="43">
        <f>SUM(E45:E48)</f>
        <v>-55586414.600042954</v>
      </c>
      <c r="F49" s="13">
        <f t="shared" si="3"/>
        <v>-5.6489299249468576</v>
      </c>
      <c r="G49" s="43">
        <f>SUM(G45:G48)</f>
        <v>-64459916.098045923</v>
      </c>
      <c r="H49" s="13">
        <f t="shared" si="4"/>
        <v>-7.0197903932922419</v>
      </c>
      <c r="J49" s="26"/>
      <c r="K49" s="26"/>
    </row>
    <row r="50" spans="2:11" x14ac:dyDescent="0.3">
      <c r="B50" s="10" t="s">
        <v>15</v>
      </c>
      <c r="C50" s="43">
        <f>SUM(C44,C49)</f>
        <v>86070706.485444665</v>
      </c>
      <c r="D50" s="13">
        <f t="shared" si="2"/>
        <v>9.208683577299805</v>
      </c>
      <c r="E50" s="43">
        <f>SUM(E44,E49)</f>
        <v>70524078.799339712</v>
      </c>
      <c r="F50" s="13">
        <f t="shared" si="3"/>
        <v>7.1669594454935854</v>
      </c>
      <c r="G50" s="43">
        <f>SUM(G44,G49)</f>
        <v>69024561.85481286</v>
      </c>
      <c r="H50" s="13">
        <f t="shared" si="4"/>
        <v>7.5168877891901262</v>
      </c>
      <c r="J50" s="27"/>
      <c r="K50" s="27"/>
    </row>
    <row r="51" spans="2:11" x14ac:dyDescent="0.3">
      <c r="B51" s="77" t="s">
        <v>16</v>
      </c>
      <c r="C51" s="46">
        <f t="shared" ref="C51" si="8">+E21</f>
        <v>0</v>
      </c>
      <c r="D51" s="72">
        <f t="shared" si="2"/>
        <v>0</v>
      </c>
      <c r="E51" s="54">
        <v>0</v>
      </c>
      <c r="F51" s="72">
        <f t="shared" si="3"/>
        <v>0</v>
      </c>
      <c r="G51" s="46">
        <v>0</v>
      </c>
      <c r="H51" s="72">
        <f t="shared" si="4"/>
        <v>0</v>
      </c>
    </row>
    <row r="52" spans="2:11" x14ac:dyDescent="0.3">
      <c r="B52" s="7" t="s">
        <v>17</v>
      </c>
      <c r="C52" s="43">
        <f>SUM(C50:C51)</f>
        <v>86070706.485444665</v>
      </c>
      <c r="D52" s="13">
        <f t="shared" si="2"/>
        <v>9.208683577299805</v>
      </c>
      <c r="E52" s="43">
        <f>SUM(E50:E51)</f>
        <v>70524078.799339712</v>
      </c>
      <c r="F52" s="13">
        <f t="shared" si="3"/>
        <v>7.1669594454935854</v>
      </c>
      <c r="G52" s="43">
        <f>SUM(G50:G51)</f>
        <v>69024561.85481286</v>
      </c>
      <c r="H52" s="71">
        <f t="shared" si="4"/>
        <v>7.5168877891901262</v>
      </c>
    </row>
    <row r="53" spans="2:11" x14ac:dyDescent="0.3">
      <c r="B53" s="77" t="s">
        <v>18</v>
      </c>
      <c r="C53" s="47">
        <f t="shared" ref="C53" si="9">+E23</f>
        <v>-5483093.3973244177</v>
      </c>
      <c r="D53" s="72">
        <f t="shared" si="2"/>
        <v>-0.58663480506321897</v>
      </c>
      <c r="E53" s="53">
        <v>-7939206.4122649087</v>
      </c>
      <c r="F53" s="72">
        <f t="shared" si="3"/>
        <v>-0.80681621589132979</v>
      </c>
      <c r="G53" s="47">
        <v>-4440493.9814315485</v>
      </c>
      <c r="H53" s="72">
        <f t="shared" si="4"/>
        <v>-0.48357706430942982</v>
      </c>
    </row>
    <row r="54" spans="2:11" x14ac:dyDescent="0.3">
      <c r="B54" s="7" t="s">
        <v>19</v>
      </c>
      <c r="C54" s="43">
        <f>SUM(C52:C53)</f>
        <v>80587613.088120252</v>
      </c>
      <c r="D54" s="13">
        <f t="shared" si="2"/>
        <v>8.6220487722365871</v>
      </c>
      <c r="E54" s="43">
        <f>SUM(E52:E53)</f>
        <v>62584872.387074806</v>
      </c>
      <c r="F54" s="13">
        <f t="shared" si="3"/>
        <v>6.3601432296022553</v>
      </c>
      <c r="G54" s="43">
        <f>SUM(G52:G53)</f>
        <v>64584067.873381309</v>
      </c>
      <c r="H54" s="13">
        <f t="shared" si="4"/>
        <v>7.0333107248806961</v>
      </c>
    </row>
    <row r="55" spans="2:11" x14ac:dyDescent="0.3">
      <c r="B55" s="77" t="s">
        <v>20</v>
      </c>
      <c r="C55" s="46">
        <f t="shared" ref="C55" si="10">+E25</f>
        <v>-19171609.379406419</v>
      </c>
      <c r="D55" s="72">
        <f t="shared" si="2"/>
        <v>-2.0511657409527855</v>
      </c>
      <c r="E55" s="54">
        <v>-11456469.001676098</v>
      </c>
      <c r="F55" s="72">
        <f t="shared" si="3"/>
        <v>-1.1642555297629171</v>
      </c>
      <c r="G55" s="46">
        <v>-6049400.435367737</v>
      </c>
      <c r="H55" s="72">
        <f t="shared" si="4"/>
        <v>-0.65878961115588031</v>
      </c>
    </row>
    <row r="56" spans="2:11" x14ac:dyDescent="0.3">
      <c r="B56" s="7" t="s">
        <v>21</v>
      </c>
      <c r="C56" s="43">
        <f>SUM(C54:C55)</f>
        <v>61416003.70871383</v>
      </c>
      <c r="D56" s="13">
        <f t="shared" si="2"/>
        <v>6.5708830312838016</v>
      </c>
      <c r="E56" s="43">
        <f>SUM(E54:E55)</f>
        <v>51128403.385398708</v>
      </c>
      <c r="F56" s="13">
        <f t="shared" si="3"/>
        <v>5.1958876998393393</v>
      </c>
      <c r="G56" s="43">
        <f>SUM(G54:G55)</f>
        <v>58534667.438013569</v>
      </c>
      <c r="H56" s="71">
        <f t="shared" si="4"/>
        <v>6.3745211137248159</v>
      </c>
    </row>
    <row r="57" spans="2:11" x14ac:dyDescent="0.3">
      <c r="B57" s="77" t="s">
        <v>22</v>
      </c>
      <c r="C57" s="78">
        <f t="shared" ref="C57" si="11">+E27</f>
        <v>184122.61919773795</v>
      </c>
      <c r="D57" s="72">
        <f t="shared" si="2"/>
        <v>1.9699233442476326E-2</v>
      </c>
      <c r="E57" s="79">
        <v>287180.11885522562</v>
      </c>
      <c r="F57" s="72">
        <f t="shared" si="3"/>
        <v>2.9184475719896959E-2</v>
      </c>
      <c r="G57" s="78">
        <v>129559.16439008177</v>
      </c>
      <c r="H57" s="72">
        <f t="shared" si="4"/>
        <v>1.4109205109189348E-2</v>
      </c>
    </row>
    <row r="58" spans="2:11" ht="15" thickBot="1" x14ac:dyDescent="0.35">
      <c r="B58" s="11" t="s">
        <v>23</v>
      </c>
      <c r="C58" s="80">
        <f>SUM(C56:C57)</f>
        <v>61600126.327911571</v>
      </c>
      <c r="D58" s="81">
        <f t="shared" si="2"/>
        <v>6.5905822647262786</v>
      </c>
      <c r="E58" s="82">
        <f>SUM(E56:E57)</f>
        <v>51415583.504253931</v>
      </c>
      <c r="F58" s="81">
        <f t="shared" si="3"/>
        <v>5.2250721755592355</v>
      </c>
      <c r="G58" s="80">
        <f>SUM(G56:G57)</f>
        <v>58664226.602403648</v>
      </c>
      <c r="H58" s="81">
        <f t="shared" si="4"/>
        <v>6.3886303188340046</v>
      </c>
    </row>
    <row r="59" spans="2:11" ht="15" thickTop="1" x14ac:dyDescent="0.3">
      <c r="B59" s="55" t="s">
        <v>40</v>
      </c>
      <c r="C59" s="56">
        <f>+C55/C54</f>
        <v>-0.23789771957190012</v>
      </c>
      <c r="D59" s="57"/>
      <c r="E59" s="56">
        <f>+E55/E54</f>
        <v>-0.18305492309419677</v>
      </c>
      <c r="F59" s="57"/>
      <c r="G59" s="56">
        <f>+G55/G54</f>
        <v>-9.3667070448825537E-2</v>
      </c>
      <c r="H59" s="57"/>
      <c r="J59" s="29"/>
    </row>
    <row r="60" spans="2:11" x14ac:dyDescent="0.3">
      <c r="C60" s="63">
        <f>61600126.3279116-C58</f>
        <v>0</v>
      </c>
      <c r="D60" s="64"/>
      <c r="E60" s="63">
        <f>51415583.5042539-E58</f>
        <v>0</v>
      </c>
      <c r="F60" s="64"/>
      <c r="G60" s="63">
        <f>58664226.6024036-G58</f>
        <v>0</v>
      </c>
      <c r="J60" s="29"/>
    </row>
    <row r="61" spans="2:11" hidden="1" x14ac:dyDescent="0.3">
      <c r="J61" s="29"/>
    </row>
    <row r="62" spans="2:11" hidden="1" x14ac:dyDescent="0.3">
      <c r="J62" s="29"/>
    </row>
    <row r="63" spans="2:11" x14ac:dyDescent="0.3">
      <c r="B63" s="1" t="s">
        <v>0</v>
      </c>
      <c r="C63" s="16" t="str">
        <f>+C33</f>
        <v>PART</v>
      </c>
      <c r="D63" s="59"/>
      <c r="E63" s="50" t="str">
        <f>+E33</f>
        <v>PART</v>
      </c>
      <c r="F63" s="59" t="s">
        <v>25</v>
      </c>
      <c r="G63" s="16" t="str">
        <f>+G33</f>
        <v>PART</v>
      </c>
      <c r="H63" s="59" t="s">
        <v>25</v>
      </c>
      <c r="J63" s="29"/>
    </row>
    <row r="64" spans="2:11" x14ac:dyDescent="0.3">
      <c r="B64" s="2"/>
      <c r="C64" s="17" t="s">
        <v>38</v>
      </c>
      <c r="D64" s="60"/>
      <c r="E64" s="51" t="s">
        <v>39</v>
      </c>
      <c r="F64" s="60"/>
      <c r="G64" s="17" t="s">
        <v>35</v>
      </c>
      <c r="H64" s="60"/>
      <c r="J64" s="29"/>
    </row>
    <row r="65" spans="2:11" x14ac:dyDescent="0.3">
      <c r="B65" s="34"/>
      <c r="C65" s="14"/>
      <c r="D65" s="12"/>
      <c r="E65" s="14"/>
      <c r="F65" s="12"/>
      <c r="G65" s="14"/>
      <c r="H65" s="12"/>
      <c r="J65" s="29"/>
    </row>
    <row r="66" spans="2:11" x14ac:dyDescent="0.3">
      <c r="B66" s="4" t="s">
        <v>1</v>
      </c>
      <c r="C66" s="15">
        <f>+E36</f>
        <v>984016713.58254421</v>
      </c>
      <c r="D66" s="19">
        <f>+(C66/C$66)*100</f>
        <v>100</v>
      </c>
      <c r="E66" s="15">
        <f>+'[1]Segment-acc'!J116</f>
        <v>0</v>
      </c>
      <c r="F66" s="19" t="e">
        <f>+(E66/E$66)*100</f>
        <v>#DIV/0!</v>
      </c>
      <c r="G66" s="15">
        <f>+'[1]Segment-acc'!AA116</f>
        <v>774978742.02011597</v>
      </c>
      <c r="H66" s="19">
        <f>+(G66/G$66)*100</f>
        <v>100</v>
      </c>
      <c r="J66" s="29"/>
      <c r="K66" s="30"/>
    </row>
    <row r="67" spans="2:11" x14ac:dyDescent="0.3">
      <c r="B67" s="5" t="s">
        <v>2</v>
      </c>
      <c r="C67" s="18">
        <f t="shared" ref="C67:C69" si="12">+E37</f>
        <v>-603563405.80286825</v>
      </c>
      <c r="D67" s="20">
        <f t="shared" ref="D67:F88" si="13">+(C67/C$66)*100</f>
        <v>-61.336702666914448</v>
      </c>
      <c r="E67" s="52">
        <f>+'[1]Segment-acc'!J117</f>
        <v>0</v>
      </c>
      <c r="F67" s="20" t="e">
        <f t="shared" si="13"/>
        <v>#DIV/0!</v>
      </c>
      <c r="G67" s="18">
        <f>+'[1]Segment-acc'!AA117</f>
        <v>-372815464.97518754</v>
      </c>
      <c r="H67" s="20">
        <f t="shared" ref="H67" si="14">+(G67/G$66)*100</f>
        <v>-48.10654083276912</v>
      </c>
      <c r="J67" s="29"/>
      <c r="K67" s="30"/>
    </row>
    <row r="68" spans="2:11" x14ac:dyDescent="0.3">
      <c r="B68" s="5" t="s">
        <v>3</v>
      </c>
      <c r="C68" s="18">
        <f t="shared" si="12"/>
        <v>-80799554.860411629</v>
      </c>
      <c r="D68" s="20">
        <f t="shared" si="13"/>
        <v>-8.2111974060117188</v>
      </c>
      <c r="E68" s="52">
        <f>+'[1]Segment-acc'!J118</f>
        <v>0</v>
      </c>
      <c r="F68" s="20" t="e">
        <f t="shared" si="13"/>
        <v>#DIV/0!</v>
      </c>
      <c r="G68" s="18">
        <f>+'[1]Segment-acc'!AA118</f>
        <v>-78300051.889772564</v>
      </c>
      <c r="H68" s="20">
        <f t="shared" ref="H68" si="15">+(G68/G$66)*100</f>
        <v>-10.103509637654055</v>
      </c>
      <c r="J68" s="29"/>
      <c r="K68" s="30"/>
    </row>
    <row r="69" spans="2:11" x14ac:dyDescent="0.3">
      <c r="B69" s="6" t="s">
        <v>4</v>
      </c>
      <c r="C69" s="46">
        <f t="shared" si="12"/>
        <v>-175094085.86629108</v>
      </c>
      <c r="D69" s="73">
        <f t="shared" si="13"/>
        <v>-17.793812183211795</v>
      </c>
      <c r="E69" s="54">
        <f>+'[1]Segment-acc'!J119</f>
        <v>0</v>
      </c>
      <c r="F69" s="73" t="e">
        <f t="shared" si="13"/>
        <v>#DIV/0!</v>
      </c>
      <c r="G69" s="46">
        <f>+'[1]Segment-acc'!AA119</f>
        <v>-208476306.19967192</v>
      </c>
      <c r="H69" s="73">
        <f t="shared" ref="H69" si="16">+(G69/G$66)*100</f>
        <v>-26.900906424380416</v>
      </c>
      <c r="J69" s="29"/>
      <c r="K69" s="30"/>
    </row>
    <row r="70" spans="2:11" x14ac:dyDescent="0.3">
      <c r="B70" s="7" t="s">
        <v>5</v>
      </c>
      <c r="C70" s="74">
        <f>SUM(C67:C69)</f>
        <v>-859457046.52957094</v>
      </c>
      <c r="D70" s="75">
        <f t="shared" si="13"/>
        <v>-87.341712256137953</v>
      </c>
      <c r="E70" s="74">
        <f>SUM(E67:E69)</f>
        <v>0</v>
      </c>
      <c r="F70" s="75" t="e">
        <f t="shared" si="13"/>
        <v>#DIV/0!</v>
      </c>
      <c r="G70" s="74">
        <f>SUM(G67:G69)</f>
        <v>-659591823.06463194</v>
      </c>
      <c r="H70" s="76">
        <f t="shared" ref="H70" si="17">+(G70/G$66)*100</f>
        <v>-85.110956894803579</v>
      </c>
      <c r="J70" s="29"/>
      <c r="K70" s="30"/>
    </row>
    <row r="71" spans="2:11" x14ac:dyDescent="0.3">
      <c r="B71" s="7" t="s">
        <v>6</v>
      </c>
      <c r="C71" s="43">
        <f>+C66+C70</f>
        <v>124559667.05297327</v>
      </c>
      <c r="D71" s="13">
        <f t="shared" si="13"/>
        <v>12.658287743862045</v>
      </c>
      <c r="E71" s="43">
        <f>+E66+E70</f>
        <v>0</v>
      </c>
      <c r="F71" s="13" t="e">
        <f t="shared" si="13"/>
        <v>#DIV/0!</v>
      </c>
      <c r="G71" s="43">
        <f>+G66+G70</f>
        <v>115386918.95548403</v>
      </c>
      <c r="H71" s="13">
        <f t="shared" ref="H71" si="18">+(G71/G$66)*100</f>
        <v>14.88904310519642</v>
      </c>
      <c r="J71" s="29"/>
      <c r="K71" s="30"/>
    </row>
    <row r="72" spans="2:11" x14ac:dyDescent="0.3">
      <c r="B72" s="8" t="s">
        <v>7</v>
      </c>
      <c r="C72" s="18">
        <f t="shared" ref="C72:C73" si="19">+E42</f>
        <v>1515723.1572461091</v>
      </c>
      <c r="D72" s="21">
        <f t="shared" si="13"/>
        <v>0.15403428989816267</v>
      </c>
      <c r="E72" s="52">
        <f>+'[1]Segment-acc'!J122</f>
        <v>0</v>
      </c>
      <c r="F72" s="21" t="e">
        <f t="shared" si="13"/>
        <v>#DIV/0!</v>
      </c>
      <c r="G72" s="18">
        <f>+'[1]Segment-acc'!AA122</f>
        <v>11141099.06522001</v>
      </c>
      <c r="H72" s="21">
        <f t="shared" ref="H72" si="20">+(G72/G$66)*100</f>
        <v>1.43760060258928</v>
      </c>
      <c r="J72" s="29"/>
      <c r="K72" s="30"/>
    </row>
    <row r="73" spans="2:11" x14ac:dyDescent="0.3">
      <c r="B73" s="6" t="s">
        <v>8</v>
      </c>
      <c r="C73" s="46">
        <f t="shared" si="19"/>
        <v>35103.18916327873</v>
      </c>
      <c r="D73" s="25">
        <f t="shared" si="13"/>
        <v>3.5673366802355744E-3</v>
      </c>
      <c r="E73" s="54">
        <f>+'[1]Segment-acc'!J123</f>
        <v>0</v>
      </c>
      <c r="F73" s="25" t="e">
        <f t="shared" si="13"/>
        <v>#DIV/0!</v>
      </c>
      <c r="G73" s="18">
        <f>+'[1]Segment-acc'!AA123</f>
        <v>181510.58868316567</v>
      </c>
      <c r="H73" s="25">
        <f t="shared" ref="H73" si="21">+(G73/G$66)*100</f>
        <v>2.3421363560247724E-2</v>
      </c>
      <c r="J73" s="29"/>
      <c r="K73" s="30"/>
    </row>
    <row r="74" spans="2:11" x14ac:dyDescent="0.3">
      <c r="B74" s="45" t="s">
        <v>9</v>
      </c>
      <c r="C74" s="48">
        <f>SUM(C71:C73)</f>
        <v>126110493.39938267</v>
      </c>
      <c r="D74" s="13">
        <f t="shared" si="13"/>
        <v>12.815889370440445</v>
      </c>
      <c r="E74" s="43">
        <f>SUM(E71:E73)</f>
        <v>0</v>
      </c>
      <c r="F74" s="13" t="e">
        <f t="shared" si="13"/>
        <v>#DIV/0!</v>
      </c>
      <c r="G74" s="43">
        <f>SUM(G71:G73)</f>
        <v>126709528.60938722</v>
      </c>
      <c r="H74" s="13">
        <f t="shared" ref="H74" si="22">+(G74/G$66)*100</f>
        <v>16.350065071345952</v>
      </c>
      <c r="J74" s="29"/>
      <c r="K74" s="30"/>
    </row>
    <row r="75" spans="2:11" x14ac:dyDescent="0.3">
      <c r="B75" s="8" t="s">
        <v>10</v>
      </c>
      <c r="C75" s="47">
        <f t="shared" ref="C75:C78" si="23">+E45</f>
        <v>-17368493.401077859</v>
      </c>
      <c r="D75" s="24">
        <f t="shared" si="13"/>
        <v>-1.7650608126201208</v>
      </c>
      <c r="E75" s="53">
        <f>+'[1]Segment-acc'!J125</f>
        <v>0</v>
      </c>
      <c r="F75" s="24" t="e">
        <f t="shared" si="13"/>
        <v>#DIV/0!</v>
      </c>
      <c r="G75" s="18">
        <f>+'[1]Segment-acc'!AA125</f>
        <v>-15483785.433557779</v>
      </c>
      <c r="H75" s="24">
        <f t="shared" ref="H75" si="24">+(G75/G$66)*100</f>
        <v>-1.9979626012962131</v>
      </c>
      <c r="J75" s="29"/>
      <c r="K75" s="30"/>
    </row>
    <row r="76" spans="2:11" x14ac:dyDescent="0.3">
      <c r="B76" s="5" t="s">
        <v>11</v>
      </c>
      <c r="C76" s="18">
        <f t="shared" si="23"/>
        <v>-35122267.080824502</v>
      </c>
      <c r="D76" s="22">
        <f t="shared" si="13"/>
        <v>-3.5692754600634404</v>
      </c>
      <c r="E76" s="52">
        <f>+'[1]Segment-acc'!J126</f>
        <v>0</v>
      </c>
      <c r="F76" s="22" t="e">
        <f t="shared" si="13"/>
        <v>#DIV/0!</v>
      </c>
      <c r="G76" s="18">
        <f>+'[1]Segment-acc'!AA126</f>
        <v>-36268895.884047091</v>
      </c>
      <c r="H76" s="22">
        <f t="shared" ref="H76" si="25">+(G76/G$66)*100</f>
        <v>-4.6799859038076255</v>
      </c>
      <c r="J76" s="29"/>
      <c r="K76" s="30"/>
    </row>
    <row r="77" spans="2:11" x14ac:dyDescent="0.3">
      <c r="B77" s="5" t="s">
        <v>12</v>
      </c>
      <c r="C77" s="18">
        <f t="shared" si="23"/>
        <v>-2519597.4168502707</v>
      </c>
      <c r="D77" s="22">
        <f t="shared" si="13"/>
        <v>-0.25605229891645681</v>
      </c>
      <c r="E77" s="52">
        <f>+'[1]Segment-acc'!J127</f>
        <v>0</v>
      </c>
      <c r="F77" s="22" t="e">
        <f t="shared" si="13"/>
        <v>#DIV/0!</v>
      </c>
      <c r="G77" s="18">
        <f>+'[1]Segment-acc'!AA127</f>
        <v>-1142549.1824523031</v>
      </c>
      <c r="H77" s="22">
        <f t="shared" ref="H77" si="26">+(G77/G$66)*100</f>
        <v>-0.14742974490810565</v>
      </c>
      <c r="J77" s="29"/>
      <c r="K77" s="30"/>
    </row>
    <row r="78" spans="2:11" x14ac:dyDescent="0.3">
      <c r="B78" s="9" t="s">
        <v>13</v>
      </c>
      <c r="C78" s="18">
        <f t="shared" si="23"/>
        <v>-576056.70129032759</v>
      </c>
      <c r="D78" s="23">
        <f t="shared" si="13"/>
        <v>-5.8541353346840803E-2</v>
      </c>
      <c r="E78" s="52">
        <f>+'[1]Segment-acc'!J128</f>
        <v>0</v>
      </c>
      <c r="F78" s="23" t="e">
        <f t="shared" si="13"/>
        <v>#DIV/0!</v>
      </c>
      <c r="G78" s="18">
        <f>+'[1]Segment-acc'!AA128</f>
        <v>-292412.38836847874</v>
      </c>
      <c r="H78" s="23">
        <f t="shared" ref="H78" si="27">+(G78/G$66)*100</f>
        <v>-3.7731665723662988E-2</v>
      </c>
      <c r="J78" s="29"/>
      <c r="K78" s="30"/>
    </row>
    <row r="79" spans="2:11" x14ac:dyDescent="0.3">
      <c r="B79" s="7" t="s">
        <v>14</v>
      </c>
      <c r="C79" s="43">
        <f>SUM(C75:C78)</f>
        <v>-55586414.600042954</v>
      </c>
      <c r="D79" s="13">
        <f t="shared" si="13"/>
        <v>-5.6489299249468576</v>
      </c>
      <c r="E79" s="43">
        <f>SUM(E75:E78)</f>
        <v>0</v>
      </c>
      <c r="F79" s="13" t="e">
        <f t="shared" si="13"/>
        <v>#DIV/0!</v>
      </c>
      <c r="G79" s="43">
        <f>SUM(G75:G78)</f>
        <v>-53187642.888425656</v>
      </c>
      <c r="H79" s="13">
        <f t="shared" ref="H79" si="28">+(G79/G$66)*100</f>
        <v>-6.863109915735607</v>
      </c>
      <c r="J79" s="26"/>
      <c r="K79" s="26"/>
    </row>
    <row r="80" spans="2:11" x14ac:dyDescent="0.3">
      <c r="B80" s="10" t="s">
        <v>15</v>
      </c>
      <c r="C80" s="43">
        <f>SUM(C74,C79)</f>
        <v>70524078.799339712</v>
      </c>
      <c r="D80" s="13">
        <f t="shared" si="13"/>
        <v>7.1669594454935854</v>
      </c>
      <c r="E80" s="43">
        <f>SUM(E74,E79)</f>
        <v>0</v>
      </c>
      <c r="F80" s="13" t="e">
        <f t="shared" si="13"/>
        <v>#DIV/0!</v>
      </c>
      <c r="G80" s="43">
        <f>SUM(G74,G79)</f>
        <v>73521885.720961571</v>
      </c>
      <c r="H80" s="13">
        <f t="shared" ref="H80" si="29">+(G80/G$66)*100</f>
        <v>9.4869551556103424</v>
      </c>
      <c r="J80" s="36"/>
      <c r="K80" s="35"/>
    </row>
    <row r="81" spans="2:11" x14ac:dyDescent="0.3">
      <c r="B81" s="77" t="s">
        <v>16</v>
      </c>
      <c r="C81" s="46">
        <f t="shared" ref="C81" si="30">+E51</f>
        <v>0</v>
      </c>
      <c r="D81" s="72">
        <f t="shared" si="13"/>
        <v>0</v>
      </c>
      <c r="E81" s="54">
        <f>+'[1]Segment-acc'!J131</f>
        <v>0</v>
      </c>
      <c r="F81" s="72" t="e">
        <f t="shared" si="13"/>
        <v>#DIV/0!</v>
      </c>
      <c r="G81" s="46">
        <f>+'[1]Segment-acc'!AA131</f>
        <v>0</v>
      </c>
      <c r="H81" s="72">
        <f t="shared" ref="H81" si="31">+(G81/G$66)*100</f>
        <v>0</v>
      </c>
      <c r="J81" s="29"/>
      <c r="K81" s="30"/>
    </row>
    <row r="82" spans="2:11" x14ac:dyDescent="0.3">
      <c r="B82" s="7" t="s">
        <v>17</v>
      </c>
      <c r="C82" s="43">
        <f>SUM(C80:C81)</f>
        <v>70524078.799339712</v>
      </c>
      <c r="D82" s="13">
        <f t="shared" si="13"/>
        <v>7.1669594454935854</v>
      </c>
      <c r="E82" s="43">
        <f>SUM(E80:E81)</f>
        <v>0</v>
      </c>
      <c r="F82" s="13" t="e">
        <f t="shared" si="13"/>
        <v>#DIV/0!</v>
      </c>
      <c r="G82" s="43">
        <f>SUM(G80:G81)</f>
        <v>73521885.720961571</v>
      </c>
      <c r="H82" s="71">
        <f t="shared" ref="H82" si="32">+(G82/G$66)*100</f>
        <v>9.4869551556103424</v>
      </c>
      <c r="J82" s="29"/>
      <c r="K82" s="30"/>
    </row>
    <row r="83" spans="2:11" x14ac:dyDescent="0.3">
      <c r="B83" s="77" t="s">
        <v>18</v>
      </c>
      <c r="C83" s="47">
        <f t="shared" ref="C83" si="33">+E53</f>
        <v>-7939206.4122649087</v>
      </c>
      <c r="D83" s="72">
        <f t="shared" si="13"/>
        <v>-0.80681621589132979</v>
      </c>
      <c r="E83" s="53">
        <f>+'[1]Segment-acc'!J133</f>
        <v>0</v>
      </c>
      <c r="F83" s="72" t="e">
        <f t="shared" si="13"/>
        <v>#DIV/0!</v>
      </c>
      <c r="G83" s="47">
        <f>+'[1]Segment-acc'!AA133</f>
        <v>-4871411.8878624616</v>
      </c>
      <c r="H83" s="72">
        <f t="shared" ref="H83" si="34">+(G83/G$66)*100</f>
        <v>-0.62858651776231755</v>
      </c>
      <c r="J83" s="29"/>
      <c r="K83" s="30"/>
    </row>
    <row r="84" spans="2:11" x14ac:dyDescent="0.3">
      <c r="B84" s="7" t="s">
        <v>19</v>
      </c>
      <c r="C84" s="43">
        <f>SUM(C82:C83)</f>
        <v>62584872.387074806</v>
      </c>
      <c r="D84" s="13">
        <f t="shared" si="13"/>
        <v>6.3601432296022553</v>
      </c>
      <c r="E84" s="43">
        <f>SUM(E82:E83)</f>
        <v>0</v>
      </c>
      <c r="F84" s="13" t="e">
        <f t="shared" si="13"/>
        <v>#DIV/0!</v>
      </c>
      <c r="G84" s="43">
        <f>SUM(G82:G83)</f>
        <v>68650473.833099112</v>
      </c>
      <c r="H84" s="13">
        <f t="shared" ref="H84" si="35">+(G84/G$66)*100</f>
        <v>8.8583686378480255</v>
      </c>
      <c r="J84" s="29"/>
      <c r="K84" s="30"/>
    </row>
    <row r="85" spans="2:11" x14ac:dyDescent="0.3">
      <c r="B85" s="77" t="s">
        <v>20</v>
      </c>
      <c r="C85" s="46">
        <f t="shared" ref="C85" si="36">+E55</f>
        <v>-11456469.001676098</v>
      </c>
      <c r="D85" s="72">
        <f t="shared" si="13"/>
        <v>-1.1642555297629171</v>
      </c>
      <c r="E85" s="54">
        <f>+'[1]Segment-acc'!J135</f>
        <v>0</v>
      </c>
      <c r="F85" s="72" t="e">
        <f t="shared" si="13"/>
        <v>#DIV/0!</v>
      </c>
      <c r="G85" s="46">
        <f>+'[1]Segment-acc'!AA135</f>
        <v>-10833899.311641756</v>
      </c>
      <c r="H85" s="72">
        <f t="shared" ref="H85" si="37">+(G85/G$66)*100</f>
        <v>-1.3979608374032721</v>
      </c>
      <c r="J85" s="29"/>
      <c r="K85" s="30"/>
    </row>
    <row r="86" spans="2:11" x14ac:dyDescent="0.3">
      <c r="B86" s="7" t="s">
        <v>21</v>
      </c>
      <c r="C86" s="43">
        <f>SUM(C84:C85)</f>
        <v>51128403.385398708</v>
      </c>
      <c r="D86" s="13">
        <f t="shared" si="13"/>
        <v>5.1958876998393384</v>
      </c>
      <c r="E86" s="43">
        <f>SUM(E84:E85)</f>
        <v>0</v>
      </c>
      <c r="F86" s="13" t="e">
        <f t="shared" si="13"/>
        <v>#DIV/0!</v>
      </c>
      <c r="G86" s="43">
        <f>SUM(G84:G85)</f>
        <v>57816574.521457359</v>
      </c>
      <c r="H86" s="71">
        <f t="shared" ref="H86" si="38">+(G86/G$66)*100</f>
        <v>7.460407800444754</v>
      </c>
      <c r="J86" s="29"/>
      <c r="K86" s="30"/>
    </row>
    <row r="87" spans="2:11" x14ac:dyDescent="0.3">
      <c r="B87" s="77" t="s">
        <v>22</v>
      </c>
      <c r="C87" s="78">
        <f t="shared" ref="C87" si="39">+E57</f>
        <v>287180.11885522562</v>
      </c>
      <c r="D87" s="72">
        <f t="shared" si="13"/>
        <v>2.9184475719896956E-2</v>
      </c>
      <c r="E87" s="79">
        <f>+'[1]Segment-acc'!J137</f>
        <v>0</v>
      </c>
      <c r="F87" s="72" t="e">
        <f t="shared" si="13"/>
        <v>#DIV/0!</v>
      </c>
      <c r="G87" s="78">
        <f>+'[1]Segment-acc'!AA137</f>
        <v>57050.504194887064</v>
      </c>
      <c r="H87" s="72">
        <f t="shared" ref="H87" si="40">+(G87/G$66)*100</f>
        <v>7.3615573049365286E-3</v>
      </c>
      <c r="J87" s="29"/>
      <c r="K87" s="30"/>
    </row>
    <row r="88" spans="2:11" ht="15" thickBot="1" x14ac:dyDescent="0.35">
      <c r="B88" s="11" t="s">
        <v>23</v>
      </c>
      <c r="C88" s="80">
        <f>SUM(C86:C87)</f>
        <v>51415583.504253931</v>
      </c>
      <c r="D88" s="81">
        <f t="shared" si="13"/>
        <v>5.2250721755592355</v>
      </c>
      <c r="E88" s="82">
        <f>SUM(E86:E87)</f>
        <v>0</v>
      </c>
      <c r="F88" s="81" t="e">
        <f t="shared" si="13"/>
        <v>#DIV/0!</v>
      </c>
      <c r="G88" s="80">
        <f>SUM(G86:G87)</f>
        <v>57873625.025652245</v>
      </c>
      <c r="H88" s="81">
        <f t="shared" ref="H88" si="41">+(G88/G$66)*100</f>
        <v>7.46776935774969</v>
      </c>
      <c r="J88" s="29"/>
      <c r="K88" s="30"/>
    </row>
    <row r="89" spans="2:11" ht="15" thickTop="1" x14ac:dyDescent="0.3">
      <c r="C89" s="31">
        <f>+C88-E58</f>
        <v>0</v>
      </c>
      <c r="E89" s="44">
        <f>+E88-'[1]Segment-acc'!$J$138</f>
        <v>0</v>
      </c>
      <c r="G89" s="44">
        <f>+G88-'[1]Segment-acc'!$AA$138</f>
        <v>0</v>
      </c>
    </row>
    <row r="90" spans="2:11" x14ac:dyDescent="0.3">
      <c r="B90" s="55" t="s">
        <v>40</v>
      </c>
      <c r="C90" s="56">
        <f>+C85/C84</f>
        <v>-0.18305492309419677</v>
      </c>
      <c r="D90" s="57"/>
      <c r="E90" s="56" t="e">
        <f>+E85/E84</f>
        <v>#DIV/0!</v>
      </c>
      <c r="F90" s="57"/>
      <c r="G90" s="56">
        <f>+G85/G84</f>
        <v>-0.15781244770401431</v>
      </c>
      <c r="H90" s="57"/>
    </row>
  </sheetData>
  <mergeCells count="9">
    <mergeCell ref="D63:D64"/>
    <mergeCell ref="F63:F64"/>
    <mergeCell ref="H63:H64"/>
    <mergeCell ref="D3:D4"/>
    <mergeCell ref="F3:F4"/>
    <mergeCell ref="H3:H4"/>
    <mergeCell ref="D33:D34"/>
    <mergeCell ref="F33:F34"/>
    <mergeCell ref="H33:H34"/>
  </mergeCells>
  <printOptions horizontalCentered="1"/>
  <pageMargins left="0.45" right="0.45" top="0.5" bottom="0.5" header="0.3" footer="0.3"/>
  <pageSetup paperSize="8" scale="91" orientation="portrait" r:id="rId1"/>
  <ignoredErrors>
    <ignoredError sqref="D6:D28 H36 H37:H58 D66 H66 E6 H10:H11 H6:H9 H14 H12:H13 H19:H20 H15:H18 H22 H21 H28 H27 H26 H25 H24 H23 F6:F28 D37:D58 D36 C37:C58 C36 C66 H67:H88 D67:D88 C67:C88 E70:E71 G70:G71 E74 E79:E80 E82 E84 E86 E88 G74 G79:G80 G82 G84 G86 G88" unlockedFormula="1"/>
    <ignoredError sqref="F66 E22 E19:E20 E14 E10:E11 E24 E26 E28 G24 G26 G28 G22 G19:G20 G14 G10:G11 G6 F67:F88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B598-FA97-4E73-AEE6-722D124F939A}">
  <sheetPr>
    <pageSetUpPr fitToPage="1"/>
  </sheetPr>
  <dimension ref="B3:K89"/>
  <sheetViews>
    <sheetView showGridLines="0" topLeftCell="A51" zoomScale="70" zoomScaleNormal="70" workbookViewId="0">
      <selection activeCell="L17" sqref="L17"/>
    </sheetView>
  </sheetViews>
  <sheetFormatPr defaultRowHeight="14.4" x14ac:dyDescent="0.3"/>
  <cols>
    <col min="1" max="1" width="5.109375" customWidth="1"/>
    <col min="2" max="2" width="26.88671875" customWidth="1"/>
    <col min="3" max="3" width="16.109375" bestFit="1" customWidth="1"/>
    <col min="4" max="4" width="9.44140625" customWidth="1"/>
    <col min="5" max="5" width="16.109375" bestFit="1" customWidth="1"/>
    <col min="6" max="6" width="7.33203125" customWidth="1"/>
    <col min="7" max="7" width="16.109375" bestFit="1" customWidth="1"/>
    <col min="8" max="8" width="7.33203125" customWidth="1"/>
    <col min="10" max="10" width="11.109375" style="32" hidden="1" customWidth="1"/>
    <col min="11" max="11" width="12.109375" hidden="1" customWidth="1"/>
    <col min="12" max="13" width="8.88671875" customWidth="1"/>
  </cols>
  <sheetData>
    <row r="3" spans="2:11" x14ac:dyDescent="0.3">
      <c r="B3" s="1" t="s">
        <v>0</v>
      </c>
      <c r="C3" s="16" t="s">
        <v>30</v>
      </c>
      <c r="D3" s="59"/>
      <c r="E3" s="50" t="s">
        <v>30</v>
      </c>
      <c r="F3" s="59"/>
      <c r="G3" s="16" t="s">
        <v>30</v>
      </c>
      <c r="H3" s="59"/>
    </row>
    <row r="4" spans="2:11" x14ac:dyDescent="0.3">
      <c r="B4" s="2"/>
      <c r="C4" s="17" t="s">
        <v>36</v>
      </c>
      <c r="D4" s="60"/>
      <c r="E4" s="51" t="s">
        <v>37</v>
      </c>
      <c r="F4" s="60"/>
      <c r="G4" s="17" t="s">
        <v>26</v>
      </c>
      <c r="H4" s="60"/>
    </row>
    <row r="5" spans="2:11" x14ac:dyDescent="0.3">
      <c r="B5" s="3"/>
      <c r="C5" s="14"/>
      <c r="D5" s="12"/>
      <c r="E5" s="14"/>
      <c r="F5" s="12"/>
      <c r="G5" s="14"/>
      <c r="H5" s="12"/>
    </row>
    <row r="6" spans="2:11" x14ac:dyDescent="0.3">
      <c r="B6" s="4" t="s">
        <v>1</v>
      </c>
      <c r="C6" s="15">
        <v>0</v>
      </c>
      <c r="D6" s="19"/>
      <c r="E6" s="15">
        <v>0</v>
      </c>
      <c r="F6" s="19"/>
      <c r="G6" s="15">
        <v>0</v>
      </c>
      <c r="H6" s="19"/>
      <c r="K6" s="31"/>
    </row>
    <row r="7" spans="2:11" x14ac:dyDescent="0.3">
      <c r="B7" s="5" t="s">
        <v>2</v>
      </c>
      <c r="C7" s="18">
        <v>0</v>
      </c>
      <c r="D7" s="20"/>
      <c r="E7" s="52">
        <v>0</v>
      </c>
      <c r="F7" s="20"/>
      <c r="G7" s="18">
        <v>8.149072527885437E-10</v>
      </c>
      <c r="H7" s="20"/>
      <c r="K7" s="31"/>
    </row>
    <row r="8" spans="2:11" x14ac:dyDescent="0.3">
      <c r="B8" s="5" t="s">
        <v>3</v>
      </c>
      <c r="C8" s="18">
        <v>0</v>
      </c>
      <c r="D8" s="20"/>
      <c r="E8" s="52">
        <v>0</v>
      </c>
      <c r="F8" s="20"/>
      <c r="G8" s="18">
        <v>2.9103830456733704E-11</v>
      </c>
      <c r="H8" s="20"/>
      <c r="K8" s="31"/>
    </row>
    <row r="9" spans="2:11" x14ac:dyDescent="0.3">
      <c r="B9" s="6" t="s">
        <v>4</v>
      </c>
      <c r="C9" s="46">
        <v>0</v>
      </c>
      <c r="D9" s="73"/>
      <c r="E9" s="54">
        <v>0</v>
      </c>
      <c r="F9" s="73"/>
      <c r="G9" s="46">
        <v>0</v>
      </c>
      <c r="H9" s="73"/>
      <c r="K9" s="31"/>
    </row>
    <row r="10" spans="2:11" x14ac:dyDescent="0.3">
      <c r="B10" s="7" t="s">
        <v>5</v>
      </c>
      <c r="C10" s="74">
        <v>0</v>
      </c>
      <c r="D10" s="75"/>
      <c r="E10" s="74">
        <f>SUM(E7:E9)</f>
        <v>0</v>
      </c>
      <c r="F10" s="75"/>
      <c r="G10" s="74">
        <f>SUM(G7:G9)</f>
        <v>8.440110832452774E-10</v>
      </c>
      <c r="H10" s="76"/>
      <c r="K10" s="31"/>
    </row>
    <row r="11" spans="2:11" x14ac:dyDescent="0.3">
      <c r="B11" s="7" t="s">
        <v>6</v>
      </c>
      <c r="C11" s="43">
        <v>0</v>
      </c>
      <c r="D11" s="13"/>
      <c r="E11" s="43">
        <f>+E6+E10</f>
        <v>0</v>
      </c>
      <c r="F11" s="13"/>
      <c r="G11" s="43">
        <f>+G6+G10</f>
        <v>8.440110832452774E-10</v>
      </c>
      <c r="H11" s="13"/>
      <c r="K11" s="31"/>
    </row>
    <row r="12" spans="2:11" x14ac:dyDescent="0.3">
      <c r="B12" s="8" t="s">
        <v>7</v>
      </c>
      <c r="C12" s="18">
        <v>0</v>
      </c>
      <c r="D12" s="21"/>
      <c r="E12" s="52">
        <v>0</v>
      </c>
      <c r="F12" s="21"/>
      <c r="G12" s="18">
        <v>0</v>
      </c>
      <c r="H12" s="21"/>
      <c r="K12" s="31"/>
    </row>
    <row r="13" spans="2:11" x14ac:dyDescent="0.3">
      <c r="B13" s="6" t="s">
        <v>8</v>
      </c>
      <c r="C13" s="46">
        <v>122461.20999999996</v>
      </c>
      <c r="D13" s="25"/>
      <c r="E13" s="54">
        <v>91923.279999999912</v>
      </c>
      <c r="F13" s="25"/>
      <c r="G13" s="18">
        <v>374233.55000000005</v>
      </c>
      <c r="H13" s="25"/>
      <c r="K13" s="31"/>
    </row>
    <row r="14" spans="2:11" x14ac:dyDescent="0.3">
      <c r="B14" s="45" t="s">
        <v>9</v>
      </c>
      <c r="C14" s="48">
        <v>122461.20999999996</v>
      </c>
      <c r="D14" s="13"/>
      <c r="E14" s="43">
        <f>SUM(E11:E13)</f>
        <v>91923.279999999912</v>
      </c>
      <c r="F14" s="13"/>
      <c r="G14" s="43">
        <f>SUM(G11:G13)</f>
        <v>374233.55000000086</v>
      </c>
      <c r="H14" s="13"/>
      <c r="K14" s="31"/>
    </row>
    <row r="15" spans="2:11" x14ac:dyDescent="0.3">
      <c r="B15" s="8" t="s">
        <v>10</v>
      </c>
      <c r="C15" s="47">
        <v>0</v>
      </c>
      <c r="D15" s="24"/>
      <c r="E15" s="53">
        <v>0</v>
      </c>
      <c r="F15" s="24"/>
      <c r="G15" s="18">
        <v>0</v>
      </c>
      <c r="H15" s="24"/>
      <c r="K15" s="31"/>
    </row>
    <row r="16" spans="2:11" x14ac:dyDescent="0.3">
      <c r="B16" s="5" t="s">
        <v>11</v>
      </c>
      <c r="C16" s="18">
        <v>-1078365.7400000002</v>
      </c>
      <c r="D16" s="22"/>
      <c r="E16" s="52">
        <v>-6005203.3193999995</v>
      </c>
      <c r="F16" s="22"/>
      <c r="G16" s="18">
        <v>-1267073.2599999998</v>
      </c>
      <c r="H16" s="22"/>
      <c r="K16" s="31"/>
    </row>
    <row r="17" spans="2:11" x14ac:dyDescent="0.3">
      <c r="B17" s="5" t="s">
        <v>12</v>
      </c>
      <c r="C17" s="18">
        <v>0</v>
      </c>
      <c r="D17" s="22"/>
      <c r="E17" s="52">
        <v>0</v>
      </c>
      <c r="F17" s="22"/>
      <c r="G17" s="18">
        <v>0</v>
      </c>
      <c r="H17" s="22"/>
      <c r="K17" s="31"/>
    </row>
    <row r="18" spans="2:11" x14ac:dyDescent="0.3">
      <c r="B18" s="9" t="s">
        <v>13</v>
      </c>
      <c r="C18" s="18">
        <v>0</v>
      </c>
      <c r="D18" s="23"/>
      <c r="E18" s="52">
        <v>0</v>
      </c>
      <c r="F18" s="23"/>
      <c r="G18" s="18">
        <v>0</v>
      </c>
      <c r="H18" s="23"/>
      <c r="K18" s="31"/>
    </row>
    <row r="19" spans="2:11" x14ac:dyDescent="0.3">
      <c r="B19" s="7" t="s">
        <v>14</v>
      </c>
      <c r="C19" s="43">
        <v>-1078365.7400000002</v>
      </c>
      <c r="D19" s="13"/>
      <c r="E19" s="43">
        <f>SUM(E15:E18)</f>
        <v>-6005203.3193999995</v>
      </c>
      <c r="F19" s="13"/>
      <c r="G19" s="43">
        <f>SUM(G15:G18)</f>
        <v>-1267073.2599999998</v>
      </c>
      <c r="H19" s="13"/>
      <c r="K19" s="31"/>
    </row>
    <row r="20" spans="2:11" x14ac:dyDescent="0.3">
      <c r="B20" s="10" t="s">
        <v>15</v>
      </c>
      <c r="C20" s="43">
        <v>-955904.53000000026</v>
      </c>
      <c r="D20" s="13"/>
      <c r="E20" s="43">
        <f>SUM(E14,E19)</f>
        <v>-5913280.0393999992</v>
      </c>
      <c r="F20" s="13"/>
      <c r="G20" s="43">
        <f>SUM(G14,G19)</f>
        <v>-892839.70999999892</v>
      </c>
      <c r="H20" s="13"/>
      <c r="K20" s="31"/>
    </row>
    <row r="21" spans="2:11" x14ac:dyDescent="0.3">
      <c r="B21" s="77" t="s">
        <v>16</v>
      </c>
      <c r="C21" s="46">
        <v>0</v>
      </c>
      <c r="D21" s="72"/>
      <c r="E21" s="54">
        <v>0</v>
      </c>
      <c r="F21" s="72"/>
      <c r="G21" s="46">
        <v>0</v>
      </c>
      <c r="H21" s="72"/>
      <c r="K21" s="31"/>
    </row>
    <row r="22" spans="2:11" x14ac:dyDescent="0.3">
      <c r="B22" s="7" t="s">
        <v>17</v>
      </c>
      <c r="C22" s="43">
        <v>-955904.53000000026</v>
      </c>
      <c r="D22" s="13"/>
      <c r="E22" s="43">
        <f>SUM(E20:E21)</f>
        <v>-5913280.0393999992</v>
      </c>
      <c r="F22" s="13"/>
      <c r="G22" s="43">
        <f>SUM(G20:G21)</f>
        <v>-892839.70999999892</v>
      </c>
      <c r="H22" s="71"/>
      <c r="K22" s="31"/>
    </row>
    <row r="23" spans="2:11" x14ac:dyDescent="0.3">
      <c r="B23" s="77" t="s">
        <v>18</v>
      </c>
      <c r="C23" s="47">
        <v>0</v>
      </c>
      <c r="D23" s="72"/>
      <c r="E23" s="53">
        <v>-458289.80753424577</v>
      </c>
      <c r="F23" s="72"/>
      <c r="G23" s="47">
        <v>-237575.34999999776</v>
      </c>
      <c r="H23" s="72"/>
      <c r="K23" s="31"/>
    </row>
    <row r="24" spans="2:11" x14ac:dyDescent="0.3">
      <c r="B24" s="7" t="s">
        <v>19</v>
      </c>
      <c r="C24" s="43">
        <v>-955904.53000000026</v>
      </c>
      <c r="D24" s="13"/>
      <c r="E24" s="43">
        <f>SUM(E22:E23)</f>
        <v>-6371569.846934245</v>
      </c>
      <c r="F24" s="13"/>
      <c r="G24" s="43">
        <f>SUM(G22:G23)</f>
        <v>-1130415.0599999968</v>
      </c>
      <c r="H24" s="13"/>
      <c r="K24" s="31"/>
    </row>
    <row r="25" spans="2:11" x14ac:dyDescent="0.3">
      <c r="B25" s="77" t="s">
        <v>20</v>
      </c>
      <c r="C25" s="46">
        <v>0</v>
      </c>
      <c r="D25" s="72"/>
      <c r="E25" s="54">
        <v>73602</v>
      </c>
      <c r="F25" s="72"/>
      <c r="G25" s="46">
        <v>0</v>
      </c>
      <c r="H25" s="72"/>
      <c r="K25" s="31"/>
    </row>
    <row r="26" spans="2:11" x14ac:dyDescent="0.3">
      <c r="B26" s="7" t="s">
        <v>21</v>
      </c>
      <c r="C26" s="43">
        <v>-955904.53000000026</v>
      </c>
      <c r="D26" s="13"/>
      <c r="E26" s="43">
        <f>SUM(E24:E25)</f>
        <v>-6297967.846934245</v>
      </c>
      <c r="F26" s="13"/>
      <c r="G26" s="43">
        <f>SUM(G24:G25)</f>
        <v>-1130415.0599999968</v>
      </c>
      <c r="H26" s="71"/>
      <c r="K26" s="31"/>
    </row>
    <row r="27" spans="2:11" x14ac:dyDescent="0.3">
      <c r="B27" s="77" t="s">
        <v>22</v>
      </c>
      <c r="C27" s="78">
        <v>-1.2959572223444411</v>
      </c>
      <c r="D27" s="72"/>
      <c r="E27" s="79">
        <v>1.2959572220679547</v>
      </c>
      <c r="F27" s="72"/>
      <c r="G27" s="78">
        <v>0</v>
      </c>
      <c r="H27" s="72"/>
      <c r="K27" s="31"/>
    </row>
    <row r="28" spans="2:11" ht="15" thickBot="1" x14ac:dyDescent="0.35">
      <c r="B28" s="11" t="s">
        <v>23</v>
      </c>
      <c r="C28" s="80">
        <v>-955905.82595722261</v>
      </c>
      <c r="D28" s="81"/>
      <c r="E28" s="82">
        <f>SUM(E26:E27)</f>
        <v>-6297966.5509770233</v>
      </c>
      <c r="F28" s="81"/>
      <c r="G28" s="80">
        <f>SUM(G26:G27)</f>
        <v>-1130415.0599999968</v>
      </c>
      <c r="H28" s="81"/>
      <c r="K28" s="31"/>
    </row>
    <row r="29" spans="2:11" ht="15" thickTop="1" x14ac:dyDescent="0.3">
      <c r="B29" s="55" t="s">
        <v>40</v>
      </c>
      <c r="C29" s="56">
        <f>+C25/C24</f>
        <v>0</v>
      </c>
      <c r="D29" s="57"/>
      <c r="E29" s="56">
        <f>+E25/E24</f>
        <v>-1.1551627270540628E-2</v>
      </c>
      <c r="F29" s="57"/>
      <c r="G29" s="56">
        <f>+G25/G24</f>
        <v>0</v>
      </c>
      <c r="H29" s="57"/>
    </row>
    <row r="30" spans="2:11" x14ac:dyDescent="0.3">
      <c r="C30" s="27"/>
      <c r="E30" s="27">
        <f>-6297966.55097702-E28</f>
        <v>0</v>
      </c>
      <c r="G30" s="27"/>
    </row>
    <row r="31" spans="2:11" hidden="1" x14ac:dyDescent="0.3">
      <c r="C31" s="27"/>
      <c r="E31" s="27"/>
      <c r="G31" s="27"/>
    </row>
    <row r="32" spans="2:11" x14ac:dyDescent="0.3">
      <c r="B32" s="1" t="s">
        <v>0</v>
      </c>
      <c r="C32" s="16" t="s">
        <v>30</v>
      </c>
      <c r="D32" s="59"/>
      <c r="E32" s="50" t="s">
        <v>30</v>
      </c>
      <c r="F32" s="59"/>
      <c r="G32" s="16" t="s">
        <v>30</v>
      </c>
      <c r="H32" s="59"/>
    </row>
    <row r="33" spans="2:11" x14ac:dyDescent="0.3">
      <c r="B33" s="2"/>
      <c r="C33" s="17" t="s">
        <v>37</v>
      </c>
      <c r="D33" s="60"/>
      <c r="E33" s="51" t="s">
        <v>38</v>
      </c>
      <c r="F33" s="60"/>
      <c r="G33" s="17" t="s">
        <v>32</v>
      </c>
      <c r="H33" s="60"/>
    </row>
    <row r="34" spans="2:11" x14ac:dyDescent="0.3">
      <c r="B34" s="3"/>
      <c r="C34" s="14"/>
      <c r="D34" s="12"/>
      <c r="E34" s="14"/>
      <c r="F34" s="12"/>
      <c r="G34" s="14"/>
      <c r="H34" s="12"/>
    </row>
    <row r="35" spans="2:11" x14ac:dyDescent="0.3">
      <c r="B35" s="4" t="s">
        <v>1</v>
      </c>
      <c r="C35" s="15">
        <f>+E6</f>
        <v>0</v>
      </c>
      <c r="D35" s="19"/>
      <c r="E35" s="15">
        <v>0</v>
      </c>
      <c r="F35" s="19"/>
      <c r="G35" s="15">
        <v>0</v>
      </c>
      <c r="H35" s="19"/>
    </row>
    <row r="36" spans="2:11" x14ac:dyDescent="0.3">
      <c r="B36" s="5" t="s">
        <v>2</v>
      </c>
      <c r="C36" s="18">
        <f t="shared" ref="C36:C38" si="0">+E7</f>
        <v>0</v>
      </c>
      <c r="D36" s="20"/>
      <c r="E36" s="52">
        <v>0</v>
      </c>
      <c r="F36" s="20"/>
      <c r="G36" s="18">
        <v>0</v>
      </c>
      <c r="H36" s="20"/>
    </row>
    <row r="37" spans="2:11" x14ac:dyDescent="0.3">
      <c r="B37" s="5" t="s">
        <v>3</v>
      </c>
      <c r="C37" s="18">
        <f t="shared" si="0"/>
        <v>0</v>
      </c>
      <c r="D37" s="20"/>
      <c r="E37" s="52">
        <v>0</v>
      </c>
      <c r="F37" s="20"/>
      <c r="G37" s="18">
        <v>0</v>
      </c>
      <c r="H37" s="20"/>
    </row>
    <row r="38" spans="2:11" x14ac:dyDescent="0.3">
      <c r="B38" s="6" t="s">
        <v>4</v>
      </c>
      <c r="C38" s="46">
        <f t="shared" si="0"/>
        <v>0</v>
      </c>
      <c r="D38" s="73"/>
      <c r="E38" s="54">
        <v>0</v>
      </c>
      <c r="F38" s="73"/>
      <c r="G38" s="46">
        <v>0</v>
      </c>
      <c r="H38" s="73"/>
      <c r="K38" s="31"/>
    </row>
    <row r="39" spans="2:11" x14ac:dyDescent="0.3">
      <c r="B39" s="7" t="s">
        <v>5</v>
      </c>
      <c r="C39" s="74">
        <f>SUM(C36:C38)</f>
        <v>0</v>
      </c>
      <c r="D39" s="75"/>
      <c r="E39" s="74">
        <f>SUM(E36:E38)</f>
        <v>0</v>
      </c>
      <c r="F39" s="75"/>
      <c r="G39" s="74">
        <f>SUM(G36:G38)</f>
        <v>0</v>
      </c>
      <c r="H39" s="76"/>
    </row>
    <row r="40" spans="2:11" x14ac:dyDescent="0.3">
      <c r="B40" s="7" t="s">
        <v>6</v>
      </c>
      <c r="C40" s="43">
        <f>+C35+C39</f>
        <v>0</v>
      </c>
      <c r="D40" s="13"/>
      <c r="E40" s="43">
        <f>+E35+E39</f>
        <v>0</v>
      </c>
      <c r="F40" s="13"/>
      <c r="G40" s="43">
        <f>+G35+G39</f>
        <v>0</v>
      </c>
      <c r="H40" s="13"/>
    </row>
    <row r="41" spans="2:11" x14ac:dyDescent="0.3">
      <c r="B41" s="8" t="s">
        <v>7</v>
      </c>
      <c r="C41" s="18">
        <f t="shared" ref="C41:C42" si="1">+E12</f>
        <v>0</v>
      </c>
      <c r="D41" s="21"/>
      <c r="E41" s="52">
        <v>38210.700000000012</v>
      </c>
      <c r="F41" s="21"/>
      <c r="G41" s="18">
        <v>0</v>
      </c>
      <c r="H41" s="21"/>
    </row>
    <row r="42" spans="2:11" x14ac:dyDescent="0.3">
      <c r="B42" s="6" t="s">
        <v>8</v>
      </c>
      <c r="C42" s="46">
        <f t="shared" si="1"/>
        <v>91923.279999999912</v>
      </c>
      <c r="D42" s="25"/>
      <c r="E42" s="54">
        <v>125105.19630137028</v>
      </c>
      <c r="F42" s="25"/>
      <c r="G42" s="18">
        <v>-137166.6399999999</v>
      </c>
      <c r="H42" s="25"/>
    </row>
    <row r="43" spans="2:11" x14ac:dyDescent="0.3">
      <c r="B43" s="45" t="s">
        <v>9</v>
      </c>
      <c r="C43" s="48">
        <f>SUM(C40:C42)</f>
        <v>91923.279999999912</v>
      </c>
      <c r="D43" s="13"/>
      <c r="E43" s="43">
        <f>SUM(E40:E42)</f>
        <v>163315.89630137029</v>
      </c>
      <c r="F43" s="13"/>
      <c r="G43" s="43">
        <f>SUM(G40:G42)</f>
        <v>-137166.6399999999</v>
      </c>
      <c r="H43" s="13"/>
    </row>
    <row r="44" spans="2:11" x14ac:dyDescent="0.3">
      <c r="B44" s="8" t="s">
        <v>10</v>
      </c>
      <c r="C44" s="47">
        <f t="shared" ref="C44:C47" si="2">+E15</f>
        <v>0</v>
      </c>
      <c r="D44" s="24"/>
      <c r="E44" s="53">
        <v>0</v>
      </c>
      <c r="F44" s="24"/>
      <c r="G44" s="18">
        <v>0</v>
      </c>
      <c r="H44" s="24"/>
    </row>
    <row r="45" spans="2:11" x14ac:dyDescent="0.3">
      <c r="B45" s="5" t="s">
        <v>11</v>
      </c>
      <c r="C45" s="18">
        <f t="shared" si="2"/>
        <v>-6005203.3193999995</v>
      </c>
      <c r="D45" s="22"/>
      <c r="E45" s="52">
        <v>-12506330.094772724</v>
      </c>
      <c r="F45" s="22"/>
      <c r="G45" s="18">
        <v>-1134484.2499999832</v>
      </c>
      <c r="H45" s="22"/>
      <c r="K45" s="31"/>
    </row>
    <row r="46" spans="2:11" x14ac:dyDescent="0.3">
      <c r="B46" s="5" t="s">
        <v>12</v>
      </c>
      <c r="C46" s="18">
        <f t="shared" si="2"/>
        <v>0</v>
      </c>
      <c r="D46" s="22"/>
      <c r="E46" s="52">
        <v>0</v>
      </c>
      <c r="F46" s="22"/>
      <c r="G46" s="18">
        <v>0</v>
      </c>
      <c r="H46" s="22"/>
    </row>
    <row r="47" spans="2:11" x14ac:dyDescent="0.3">
      <c r="B47" s="9" t="s">
        <v>13</v>
      </c>
      <c r="C47" s="18">
        <f t="shared" si="2"/>
        <v>0</v>
      </c>
      <c r="D47" s="23"/>
      <c r="E47" s="52">
        <v>0</v>
      </c>
      <c r="F47" s="23"/>
      <c r="G47" s="18">
        <v>0</v>
      </c>
      <c r="H47" s="23"/>
    </row>
    <row r="48" spans="2:11" x14ac:dyDescent="0.3">
      <c r="B48" s="7" t="s">
        <v>14</v>
      </c>
      <c r="C48" s="43">
        <f>SUM(C44:C47)</f>
        <v>-6005203.3193999995</v>
      </c>
      <c r="D48" s="13"/>
      <c r="E48" s="43">
        <f>SUM(E44:E47)</f>
        <v>-12506330.094772724</v>
      </c>
      <c r="F48" s="13"/>
      <c r="G48" s="43">
        <f>SUM(G44:G47)</f>
        <v>-1134484.2499999832</v>
      </c>
      <c r="H48" s="13"/>
      <c r="J48" s="37" t="s">
        <v>34</v>
      </c>
      <c r="K48" s="26" t="s">
        <v>33</v>
      </c>
    </row>
    <row r="49" spans="2:11" x14ac:dyDescent="0.3">
      <c r="B49" s="10" t="s">
        <v>15</v>
      </c>
      <c r="C49" s="43">
        <f>SUM(C43,C48)</f>
        <v>-5913280.0393999992</v>
      </c>
      <c r="D49" s="13"/>
      <c r="E49" s="43">
        <f>SUM(E43,E48)</f>
        <v>-12343014.198471354</v>
      </c>
      <c r="F49" s="13"/>
      <c r="G49" s="43">
        <f>SUM(G43,G48)</f>
        <v>-1271650.8899999831</v>
      </c>
      <c r="H49" s="13"/>
      <c r="J49" s="35">
        <f>+G49/1000</f>
        <v>-1271.6508899999831</v>
      </c>
      <c r="K49" s="35">
        <v>-4504</v>
      </c>
    </row>
    <row r="50" spans="2:11" x14ac:dyDescent="0.3">
      <c r="B50" s="77" t="s">
        <v>16</v>
      </c>
      <c r="C50" s="46">
        <f t="shared" ref="C50" si="3">+E21</f>
        <v>0</v>
      </c>
      <c r="D50" s="72"/>
      <c r="E50" s="54">
        <v>0</v>
      </c>
      <c r="F50" s="72"/>
      <c r="G50" s="46">
        <v>0</v>
      </c>
      <c r="H50" s="72"/>
    </row>
    <row r="51" spans="2:11" x14ac:dyDescent="0.3">
      <c r="B51" s="7" t="s">
        <v>17</v>
      </c>
      <c r="C51" s="43">
        <f>SUM(C49:C50)</f>
        <v>-5913280.0393999992</v>
      </c>
      <c r="D51" s="13"/>
      <c r="E51" s="43">
        <f>SUM(E49:E50)</f>
        <v>-12343014.198471354</v>
      </c>
      <c r="F51" s="13"/>
      <c r="G51" s="43">
        <f>SUM(G49:G50)</f>
        <v>-1271650.8899999831</v>
      </c>
      <c r="H51" s="71"/>
    </row>
    <row r="52" spans="2:11" x14ac:dyDescent="0.3">
      <c r="B52" s="77" t="s">
        <v>18</v>
      </c>
      <c r="C52" s="47">
        <f t="shared" ref="C52" si="4">+E23</f>
        <v>-458289.80753424577</v>
      </c>
      <c r="D52" s="72"/>
      <c r="E52" s="53">
        <v>-961654.04068493284</v>
      </c>
      <c r="F52" s="72"/>
      <c r="G52" s="47">
        <v>237575.34999999776</v>
      </c>
      <c r="H52" s="72"/>
    </row>
    <row r="53" spans="2:11" x14ac:dyDescent="0.3">
      <c r="B53" s="7" t="s">
        <v>19</v>
      </c>
      <c r="C53" s="43">
        <f>SUM(C51:C52)</f>
        <v>-6371569.846934245</v>
      </c>
      <c r="D53" s="13"/>
      <c r="E53" s="43">
        <f>SUM(E51:E52)</f>
        <v>-13304668.239156287</v>
      </c>
      <c r="F53" s="13"/>
      <c r="G53" s="43">
        <f>SUM(G51:G52)</f>
        <v>-1034075.5399999854</v>
      </c>
      <c r="H53" s="13"/>
    </row>
    <row r="54" spans="2:11" x14ac:dyDescent="0.3">
      <c r="B54" s="77" t="s">
        <v>20</v>
      </c>
      <c r="C54" s="46">
        <f t="shared" ref="C54" si="5">+E25</f>
        <v>73602</v>
      </c>
      <c r="D54" s="72"/>
      <c r="E54" s="54">
        <v>6801</v>
      </c>
      <c r="F54" s="72"/>
      <c r="G54" s="46">
        <v>0</v>
      </c>
      <c r="H54" s="72"/>
    </row>
    <row r="55" spans="2:11" x14ac:dyDescent="0.3">
      <c r="B55" s="7" t="s">
        <v>21</v>
      </c>
      <c r="C55" s="43">
        <f>SUM(C53:C54)</f>
        <v>-6297967.846934245</v>
      </c>
      <c r="D55" s="13"/>
      <c r="E55" s="43">
        <f>SUM(E53:E54)</f>
        <v>-13297867.239156287</v>
      </c>
      <c r="F55" s="13"/>
      <c r="G55" s="43">
        <f>SUM(G53:G54)</f>
        <v>-1034075.5399999854</v>
      </c>
      <c r="H55" s="71"/>
    </row>
    <row r="56" spans="2:11" x14ac:dyDescent="0.3">
      <c r="B56" s="77" t="s">
        <v>22</v>
      </c>
      <c r="C56" s="78">
        <f t="shared" ref="C56" si="6">+E27</f>
        <v>1.2959572220679547</v>
      </c>
      <c r="D56" s="72"/>
      <c r="E56" s="79">
        <v>5.6752469390630722E-10</v>
      </c>
      <c r="F56" s="72"/>
      <c r="G56" s="78">
        <v>0</v>
      </c>
      <c r="H56" s="72"/>
    </row>
    <row r="57" spans="2:11" ht="15" thickBot="1" x14ac:dyDescent="0.35">
      <c r="B57" s="11" t="s">
        <v>23</v>
      </c>
      <c r="C57" s="80">
        <f>SUM(C55:C56)</f>
        <v>-6297966.5509770233</v>
      </c>
      <c r="D57" s="81"/>
      <c r="E57" s="82">
        <f>SUM(E55:E56)</f>
        <v>-13297867.239156287</v>
      </c>
      <c r="F57" s="81"/>
      <c r="G57" s="80">
        <f>SUM(G55:G56)</f>
        <v>-1034075.5399999854</v>
      </c>
      <c r="H57" s="81"/>
    </row>
    <row r="58" spans="2:11" ht="15" thickTop="1" x14ac:dyDescent="0.3">
      <c r="B58" s="55" t="s">
        <v>40</v>
      </c>
      <c r="C58" s="56">
        <f>+C54/C53</f>
        <v>-1.1551627270540628E-2</v>
      </c>
      <c r="D58" s="57"/>
      <c r="E58" s="56">
        <f>+E54/E53</f>
        <v>-5.1117396373585064E-4</v>
      </c>
      <c r="F58" s="57"/>
      <c r="G58" s="56">
        <f>+G54/G53</f>
        <v>0</v>
      </c>
      <c r="H58" s="57"/>
      <c r="J58" s="29"/>
    </row>
    <row r="59" spans="2:11" x14ac:dyDescent="0.3">
      <c r="C59" s="63">
        <f>+C57-E28</f>
        <v>0</v>
      </c>
      <c r="D59" s="64"/>
      <c r="E59" s="63">
        <f>+E57-'[1]Segment-acc'!$L$111</f>
        <v>0</v>
      </c>
      <c r="F59" s="64"/>
      <c r="G59" s="63">
        <f>+G57-'[1]Segment-acc'!$AC$111</f>
        <v>0</v>
      </c>
      <c r="J59" s="29"/>
    </row>
    <row r="60" spans="2:11" hidden="1" x14ac:dyDescent="0.3">
      <c r="J60" s="29"/>
    </row>
    <row r="61" spans="2:11" hidden="1" x14ac:dyDescent="0.3">
      <c r="J61" s="29"/>
    </row>
    <row r="62" spans="2:11" x14ac:dyDescent="0.3">
      <c r="B62" s="1" t="s">
        <v>0</v>
      </c>
      <c r="C62" s="16" t="str">
        <f>+C32</f>
        <v>OTHER</v>
      </c>
      <c r="D62" s="59" t="s">
        <v>25</v>
      </c>
      <c r="E62" s="50" t="str">
        <f>+E32</f>
        <v>OTHER</v>
      </c>
      <c r="F62" s="59" t="s">
        <v>25</v>
      </c>
      <c r="G62" s="16" t="str">
        <f>+G32</f>
        <v>OTHER</v>
      </c>
      <c r="H62" s="59" t="s">
        <v>25</v>
      </c>
      <c r="J62" s="29"/>
    </row>
    <row r="63" spans="2:11" x14ac:dyDescent="0.3">
      <c r="B63" s="2"/>
      <c r="C63" s="17" t="s">
        <v>38</v>
      </c>
      <c r="D63" s="60"/>
      <c r="E63" s="51" t="s">
        <v>39</v>
      </c>
      <c r="F63" s="60"/>
      <c r="G63" s="17" t="s">
        <v>35</v>
      </c>
      <c r="H63" s="60"/>
      <c r="J63" s="29"/>
    </row>
    <row r="64" spans="2:11" x14ac:dyDescent="0.3">
      <c r="B64" s="34"/>
      <c r="C64" s="14"/>
      <c r="D64" s="12"/>
      <c r="E64" s="14"/>
      <c r="F64" s="12"/>
      <c r="G64" s="14"/>
      <c r="H64" s="12"/>
      <c r="J64" s="29"/>
    </row>
    <row r="65" spans="2:11" x14ac:dyDescent="0.3">
      <c r="B65" s="4" t="s">
        <v>1</v>
      </c>
      <c r="C65" s="15">
        <f>+E35</f>
        <v>0</v>
      </c>
      <c r="D65" s="19"/>
      <c r="E65" s="15">
        <f>+'[1]Segment-acc'!L116</f>
        <v>0</v>
      </c>
      <c r="F65" s="19"/>
      <c r="G65" s="15">
        <f>+'[1]Segment-acc'!AC116</f>
        <v>0</v>
      </c>
      <c r="H65" s="19"/>
      <c r="J65" s="29"/>
      <c r="K65" s="30"/>
    </row>
    <row r="66" spans="2:11" x14ac:dyDescent="0.3">
      <c r="B66" s="5" t="s">
        <v>2</v>
      </c>
      <c r="C66" s="18">
        <f t="shared" ref="C66:C68" si="7">+E36</f>
        <v>0</v>
      </c>
      <c r="D66" s="20"/>
      <c r="E66" s="52">
        <f>+'[1]Segment-acc'!L117</f>
        <v>0</v>
      </c>
      <c r="F66" s="20"/>
      <c r="G66" s="18">
        <f>+'[1]Segment-acc'!AC117</f>
        <v>0</v>
      </c>
      <c r="H66" s="20"/>
      <c r="J66" s="29"/>
      <c r="K66" s="30"/>
    </row>
    <row r="67" spans="2:11" x14ac:dyDescent="0.3">
      <c r="B67" s="5" t="s">
        <v>3</v>
      </c>
      <c r="C67" s="18">
        <f t="shared" si="7"/>
        <v>0</v>
      </c>
      <c r="D67" s="20"/>
      <c r="E67" s="52">
        <f>+'[1]Segment-acc'!L118</f>
        <v>0</v>
      </c>
      <c r="F67" s="20"/>
      <c r="G67" s="18">
        <f>+'[1]Segment-acc'!AC118</f>
        <v>0</v>
      </c>
      <c r="H67" s="20"/>
      <c r="J67" s="29"/>
      <c r="K67" s="30"/>
    </row>
    <row r="68" spans="2:11" x14ac:dyDescent="0.3">
      <c r="B68" s="6" t="s">
        <v>4</v>
      </c>
      <c r="C68" s="46">
        <f t="shared" si="7"/>
        <v>0</v>
      </c>
      <c r="D68" s="73"/>
      <c r="E68" s="54">
        <f>+'[1]Segment-acc'!L119</f>
        <v>0</v>
      </c>
      <c r="F68" s="73"/>
      <c r="G68" s="46">
        <f>+'[1]Segment-acc'!AC119</f>
        <v>0</v>
      </c>
      <c r="H68" s="73"/>
      <c r="J68" s="29"/>
      <c r="K68" s="30"/>
    </row>
    <row r="69" spans="2:11" x14ac:dyDescent="0.3">
      <c r="B69" s="7" t="s">
        <v>5</v>
      </c>
      <c r="C69" s="74">
        <f>SUM(C66:C68)</f>
        <v>0</v>
      </c>
      <c r="D69" s="75"/>
      <c r="E69" s="74">
        <f>SUM(E66:E68)</f>
        <v>0</v>
      </c>
      <c r="F69" s="75"/>
      <c r="G69" s="74">
        <f>SUM(G66:G68)</f>
        <v>0</v>
      </c>
      <c r="H69" s="76"/>
      <c r="J69" s="29"/>
      <c r="K69" s="30"/>
    </row>
    <row r="70" spans="2:11" x14ac:dyDescent="0.3">
      <c r="B70" s="7" t="s">
        <v>6</v>
      </c>
      <c r="C70" s="43">
        <f>+C65+C69</f>
        <v>0</v>
      </c>
      <c r="D70" s="13"/>
      <c r="E70" s="43">
        <f>+E65+E69</f>
        <v>0</v>
      </c>
      <c r="F70" s="13"/>
      <c r="G70" s="43">
        <f>+G65+G69</f>
        <v>0</v>
      </c>
      <c r="H70" s="13"/>
      <c r="J70" s="29"/>
      <c r="K70" s="30"/>
    </row>
    <row r="71" spans="2:11" x14ac:dyDescent="0.3">
      <c r="B71" s="8" t="s">
        <v>7</v>
      </c>
      <c r="C71" s="18">
        <f t="shared" ref="C71:C72" si="8">+E41</f>
        <v>38210.700000000012</v>
      </c>
      <c r="D71" s="21"/>
      <c r="E71" s="52">
        <f>+'[1]Segment-acc'!L122</f>
        <v>0</v>
      </c>
      <c r="F71" s="21"/>
      <c r="G71" s="18">
        <f>+'[1]Segment-acc'!AC122</f>
        <v>0</v>
      </c>
      <c r="H71" s="21"/>
      <c r="J71" s="29"/>
      <c r="K71" s="30"/>
    </row>
    <row r="72" spans="2:11" x14ac:dyDescent="0.3">
      <c r="B72" s="6" t="s">
        <v>8</v>
      </c>
      <c r="C72" s="46">
        <f t="shared" si="8"/>
        <v>125105.19630137028</v>
      </c>
      <c r="D72" s="25"/>
      <c r="E72" s="54">
        <f>+'[1]Segment-acc'!L123</f>
        <v>0</v>
      </c>
      <c r="F72" s="25"/>
      <c r="G72" s="18">
        <f>+'[1]Segment-acc'!AC123</f>
        <v>104024.14999999991</v>
      </c>
      <c r="H72" s="25"/>
      <c r="J72" s="29"/>
      <c r="K72" s="30"/>
    </row>
    <row r="73" spans="2:11" x14ac:dyDescent="0.3">
      <c r="B73" s="45" t="s">
        <v>9</v>
      </c>
      <c r="C73" s="48">
        <f>SUM(C70:C72)</f>
        <v>163315.89630137029</v>
      </c>
      <c r="D73" s="13"/>
      <c r="E73" s="43">
        <f>SUM(E70:E72)</f>
        <v>0</v>
      </c>
      <c r="F73" s="13"/>
      <c r="G73" s="43">
        <f>SUM(G70:G72)</f>
        <v>104024.14999999991</v>
      </c>
      <c r="H73" s="13"/>
      <c r="J73" s="29"/>
      <c r="K73" s="30"/>
    </row>
    <row r="74" spans="2:11" x14ac:dyDescent="0.3">
      <c r="B74" s="8" t="s">
        <v>10</v>
      </c>
      <c r="C74" s="47">
        <f t="shared" ref="C74:C77" si="9">+E44</f>
        <v>0</v>
      </c>
      <c r="D74" s="24"/>
      <c r="E74" s="53">
        <f>+'[1]Segment-acc'!L125</f>
        <v>0</v>
      </c>
      <c r="F74" s="24"/>
      <c r="G74" s="18">
        <f>+'[1]Segment-acc'!AC125</f>
        <v>0</v>
      </c>
      <c r="H74" s="24"/>
      <c r="J74" s="29"/>
      <c r="K74" s="30"/>
    </row>
    <row r="75" spans="2:11" x14ac:dyDescent="0.3">
      <c r="B75" s="5" t="s">
        <v>11</v>
      </c>
      <c r="C75" s="18">
        <f t="shared" si="9"/>
        <v>-12506330.094772724</v>
      </c>
      <c r="D75" s="22"/>
      <c r="E75" s="52">
        <f>+'[1]Segment-acc'!L126</f>
        <v>0</v>
      </c>
      <c r="F75" s="22"/>
      <c r="G75" s="18">
        <f>+'[1]Segment-acc'!AC126</f>
        <v>-1116513.3899999987</v>
      </c>
      <c r="H75" s="22"/>
      <c r="J75" s="29"/>
      <c r="K75" s="30"/>
    </row>
    <row r="76" spans="2:11" x14ac:dyDescent="0.3">
      <c r="B76" s="5" t="s">
        <v>12</v>
      </c>
      <c r="C76" s="18">
        <f t="shared" si="9"/>
        <v>0</v>
      </c>
      <c r="D76" s="22"/>
      <c r="E76" s="52">
        <f>+'[1]Segment-acc'!L127</f>
        <v>0</v>
      </c>
      <c r="F76" s="22"/>
      <c r="G76" s="18">
        <f>+'[1]Segment-acc'!AC127</f>
        <v>0</v>
      </c>
      <c r="H76" s="22"/>
      <c r="J76" s="29"/>
      <c r="K76" s="30"/>
    </row>
    <row r="77" spans="2:11" x14ac:dyDescent="0.3">
      <c r="B77" s="9" t="s">
        <v>13</v>
      </c>
      <c r="C77" s="18">
        <f t="shared" si="9"/>
        <v>0</v>
      </c>
      <c r="D77" s="23"/>
      <c r="E77" s="52">
        <f>+'[1]Segment-acc'!L128</f>
        <v>0</v>
      </c>
      <c r="F77" s="23"/>
      <c r="G77" s="18">
        <f>+'[1]Segment-acc'!AC128</f>
        <v>0</v>
      </c>
      <c r="H77" s="23"/>
      <c r="J77" s="29"/>
      <c r="K77" s="30"/>
    </row>
    <row r="78" spans="2:11" x14ac:dyDescent="0.3">
      <c r="B78" s="7" t="s">
        <v>14</v>
      </c>
      <c r="C78" s="43">
        <f>SUM(C74:C77)</f>
        <v>-12506330.094772724</v>
      </c>
      <c r="D78" s="13"/>
      <c r="E78" s="43">
        <f>SUM(E74:E77)</f>
        <v>0</v>
      </c>
      <c r="F78" s="13"/>
      <c r="G78" s="43">
        <f>SUM(G74:G77)</f>
        <v>-1116513.3899999987</v>
      </c>
      <c r="H78" s="13"/>
      <c r="J78" s="26"/>
      <c r="K78" s="26"/>
    </row>
    <row r="79" spans="2:11" x14ac:dyDescent="0.3">
      <c r="B79" s="10" t="s">
        <v>15</v>
      </c>
      <c r="C79" s="43">
        <f>SUM(C73,C78)</f>
        <v>-12343014.198471354</v>
      </c>
      <c r="D79" s="13"/>
      <c r="E79" s="43">
        <f>SUM(E73,E78)</f>
        <v>0</v>
      </c>
      <c r="F79" s="13"/>
      <c r="G79" s="43">
        <f>SUM(G73,G78)</f>
        <v>-1012489.2399999988</v>
      </c>
      <c r="H79" s="13"/>
      <c r="J79" s="36"/>
      <c r="K79" s="35"/>
    </row>
    <row r="80" spans="2:11" x14ac:dyDescent="0.3">
      <c r="B80" s="77" t="s">
        <v>16</v>
      </c>
      <c r="C80" s="46">
        <f t="shared" ref="C80" si="10">+E50</f>
        <v>0</v>
      </c>
      <c r="D80" s="72"/>
      <c r="E80" s="54">
        <f>+'[1]Segment-acc'!L131</f>
        <v>0</v>
      </c>
      <c r="F80" s="72"/>
      <c r="G80" s="46">
        <f>+'[1]Segment-acc'!AC131</f>
        <v>0</v>
      </c>
      <c r="H80" s="72"/>
      <c r="J80" s="29"/>
      <c r="K80" s="30"/>
    </row>
    <row r="81" spans="2:11" x14ac:dyDescent="0.3">
      <c r="B81" s="7" t="s">
        <v>17</v>
      </c>
      <c r="C81" s="43">
        <f>SUM(C79:C80)</f>
        <v>-12343014.198471354</v>
      </c>
      <c r="D81" s="13"/>
      <c r="E81" s="43">
        <f>SUM(E79:E80)</f>
        <v>0</v>
      </c>
      <c r="F81" s="13"/>
      <c r="G81" s="43">
        <f>SUM(G79:G80)</f>
        <v>-1012489.2399999988</v>
      </c>
      <c r="H81" s="71"/>
      <c r="J81" s="29"/>
      <c r="K81" s="30"/>
    </row>
    <row r="82" spans="2:11" x14ac:dyDescent="0.3">
      <c r="B82" s="77" t="s">
        <v>18</v>
      </c>
      <c r="C82" s="47">
        <f t="shared" ref="C82" si="11">+E52</f>
        <v>-961654.04068493284</v>
      </c>
      <c r="D82" s="72"/>
      <c r="E82" s="53">
        <f>+'[1]Segment-acc'!L133</f>
        <v>0</v>
      </c>
      <c r="F82" s="72"/>
      <c r="G82" s="47">
        <f>+'[1]Segment-acc'!AC133</f>
        <v>0</v>
      </c>
      <c r="H82" s="72"/>
      <c r="J82" s="29"/>
      <c r="K82" s="30"/>
    </row>
    <row r="83" spans="2:11" x14ac:dyDescent="0.3">
      <c r="B83" s="7" t="s">
        <v>19</v>
      </c>
      <c r="C83" s="43">
        <f>SUM(C81:C82)</f>
        <v>-13304668.239156287</v>
      </c>
      <c r="D83" s="13"/>
      <c r="E83" s="43">
        <f>SUM(E81:E82)</f>
        <v>0</v>
      </c>
      <c r="F83" s="13"/>
      <c r="G83" s="43">
        <f>SUM(G81:G82)</f>
        <v>-1012489.2399999988</v>
      </c>
      <c r="H83" s="13"/>
      <c r="J83" s="29"/>
      <c r="K83" s="30"/>
    </row>
    <row r="84" spans="2:11" x14ac:dyDescent="0.3">
      <c r="B84" s="77" t="s">
        <v>20</v>
      </c>
      <c r="C84" s="46">
        <f t="shared" ref="C84" si="12">+E54</f>
        <v>6801</v>
      </c>
      <c r="D84" s="72"/>
      <c r="E84" s="54">
        <f>+'[1]Segment-acc'!L135</f>
        <v>0</v>
      </c>
      <c r="F84" s="72"/>
      <c r="G84" s="46">
        <f>+'[1]Segment-acc'!AC135</f>
        <v>0</v>
      </c>
      <c r="H84" s="72"/>
      <c r="J84" s="29"/>
      <c r="K84" s="30"/>
    </row>
    <row r="85" spans="2:11" x14ac:dyDescent="0.3">
      <c r="B85" s="7" t="s">
        <v>21</v>
      </c>
      <c r="C85" s="43">
        <f>SUM(C83:C84)</f>
        <v>-13297867.239156287</v>
      </c>
      <c r="D85" s="13"/>
      <c r="E85" s="43">
        <f>SUM(E83:E84)</f>
        <v>0</v>
      </c>
      <c r="F85" s="13"/>
      <c r="G85" s="43">
        <f>SUM(G83:G84)</f>
        <v>-1012489.2399999988</v>
      </c>
      <c r="H85" s="71"/>
      <c r="J85" s="29"/>
      <c r="K85" s="30"/>
    </row>
    <row r="86" spans="2:11" x14ac:dyDescent="0.3">
      <c r="B86" s="77" t="s">
        <v>22</v>
      </c>
      <c r="C86" s="78">
        <f t="shared" ref="C86" si="13">+E56</f>
        <v>5.6752469390630722E-10</v>
      </c>
      <c r="D86" s="72"/>
      <c r="E86" s="79">
        <f>+'[1]Segment-acc'!L137</f>
        <v>0</v>
      </c>
      <c r="F86" s="72"/>
      <c r="G86" s="78">
        <f>+'[1]Segment-acc'!AC137</f>
        <v>0</v>
      </c>
      <c r="H86" s="72"/>
      <c r="J86" s="29"/>
      <c r="K86" s="30"/>
    </row>
    <row r="87" spans="2:11" ht="15" thickBot="1" x14ac:dyDescent="0.35">
      <c r="B87" s="11" t="s">
        <v>23</v>
      </c>
      <c r="C87" s="80">
        <f>SUM(C85:C86)</f>
        <v>-13297867.239156287</v>
      </c>
      <c r="D87" s="81"/>
      <c r="E87" s="82">
        <f>SUM(E85:E86)</f>
        <v>0</v>
      </c>
      <c r="F87" s="81"/>
      <c r="G87" s="80">
        <f>SUM(G85:G86)</f>
        <v>-1012489.2399999988</v>
      </c>
      <c r="H87" s="81"/>
      <c r="J87" s="29"/>
      <c r="K87" s="30"/>
    </row>
    <row r="88" spans="2:11" ht="15" thickTop="1" x14ac:dyDescent="0.3">
      <c r="C88" s="31"/>
      <c r="E88" s="44"/>
      <c r="G88" s="44"/>
    </row>
    <row r="89" spans="2:11" x14ac:dyDescent="0.3">
      <c r="B89" s="55" t="s">
        <v>40</v>
      </c>
      <c r="C89" s="56">
        <f>+C84/C83</f>
        <v>-5.1117396373585064E-4</v>
      </c>
      <c r="D89" s="57"/>
      <c r="E89" s="56" t="e">
        <f>+E84/E83</f>
        <v>#DIV/0!</v>
      </c>
      <c r="F89" s="57"/>
      <c r="G89" s="56">
        <f>+G84/G83</f>
        <v>0</v>
      </c>
      <c r="H89" s="57"/>
    </row>
  </sheetData>
  <mergeCells count="9">
    <mergeCell ref="D62:D63"/>
    <mergeCell ref="F62:F63"/>
    <mergeCell ref="H62:H63"/>
    <mergeCell ref="D3:D4"/>
    <mergeCell ref="F3:F4"/>
    <mergeCell ref="H3:H4"/>
    <mergeCell ref="D32:D33"/>
    <mergeCell ref="F32:F33"/>
    <mergeCell ref="H32:H33"/>
  </mergeCells>
  <printOptions horizontalCentered="1"/>
  <pageMargins left="0.45" right="0.45" top="0.5" bottom="0.5" header="0.3" footer="0.3"/>
  <pageSetup paperSize="8" scale="91" orientation="portrait" r:id="rId1"/>
  <ignoredErrors>
    <ignoredError sqref="F22:G22 F19:G20 F14:G14 E14 E19:E20 E22 C35:C39 C41:C42 C56:C57 F65:F81 G70:H70 G83:H83 C86:D86 C87:E87 C84:D84 C85:E85 C82:D82 C80:D80 C81:E81 C74:D77 C78:E79 C71:D72 C73:E73 C69:D69 C66:D68 C65:D65 C70:E70 C83:E83 E69 H65 H66:H68 H69 G73:H73 H71:H72 G78:H79 H74:H77 G81:H81 H80 H82 G85:H85 H84 G87:H87 H86" unlockedFormula="1"/>
    <ignoredError sqref="E24 F24:G24 F26:G26 F28:G28 E26 E28 C43:C55 F82:F87" formula="1" unlockedFormula="1"/>
    <ignoredError sqref="E10:E11 F10:G11" formulaRange="1" unlockedFormula="1"/>
    <ignoredError sqref="E12:G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9457-AF58-49DD-AB1C-22BA0F79D031}">
  <sheetPr>
    <pageSetUpPr fitToPage="1"/>
  </sheetPr>
  <dimension ref="B3:Q89"/>
  <sheetViews>
    <sheetView showGridLines="0" tabSelected="1" topLeftCell="A56" zoomScale="70" zoomScaleNormal="70" workbookViewId="0">
      <selection activeCell="R66" sqref="R66"/>
    </sheetView>
  </sheetViews>
  <sheetFormatPr defaultRowHeight="14.4" x14ac:dyDescent="0.3"/>
  <cols>
    <col min="1" max="1" width="5.109375" customWidth="1"/>
    <col min="2" max="2" width="35.33203125" bestFit="1" customWidth="1"/>
    <col min="3" max="3" width="18.21875" customWidth="1"/>
    <col min="4" max="4" width="9.5546875" bestFit="1" customWidth="1"/>
    <col min="5" max="5" width="18.21875" customWidth="1"/>
    <col min="6" max="6" width="9.5546875" bestFit="1" customWidth="1"/>
    <col min="7" max="7" width="18.21875" customWidth="1"/>
    <col min="8" max="8" width="9.5546875" bestFit="1" customWidth="1"/>
    <col min="9" max="9" width="2.21875" customWidth="1"/>
    <col min="10" max="10" width="21.77734375" style="32" customWidth="1"/>
    <col min="11" max="11" width="10.44140625" customWidth="1"/>
    <col min="13" max="13" width="11.6640625" customWidth="1"/>
    <col min="14" max="14" width="17.6640625" bestFit="1" customWidth="1"/>
    <col min="15" max="15" width="17" hidden="1" customWidth="1"/>
    <col min="16" max="16" width="0" hidden="1" customWidth="1"/>
    <col min="17" max="17" width="14.33203125" hidden="1" customWidth="1"/>
  </cols>
  <sheetData>
    <row r="3" spans="2:17" x14ac:dyDescent="0.3">
      <c r="B3" s="1" t="s">
        <v>0</v>
      </c>
      <c r="C3" s="16" t="s">
        <v>31</v>
      </c>
      <c r="D3" s="59"/>
      <c r="E3" s="50" t="s">
        <v>31</v>
      </c>
      <c r="F3" s="59" t="s">
        <v>25</v>
      </c>
      <c r="G3" s="16" t="s">
        <v>31</v>
      </c>
      <c r="H3" s="59" t="s">
        <v>25</v>
      </c>
    </row>
    <row r="4" spans="2:17" x14ac:dyDescent="0.3">
      <c r="B4" s="2"/>
      <c r="C4" s="17" t="s">
        <v>36</v>
      </c>
      <c r="D4" s="60"/>
      <c r="E4" s="51" t="s">
        <v>37</v>
      </c>
      <c r="F4" s="60"/>
      <c r="G4" s="17" t="s">
        <v>26</v>
      </c>
      <c r="H4" s="60"/>
      <c r="O4" s="26" t="s">
        <v>43</v>
      </c>
      <c r="P4" s="26" t="s">
        <v>43</v>
      </c>
      <c r="Q4" s="26" t="s">
        <v>43</v>
      </c>
    </row>
    <row r="5" spans="2:17" x14ac:dyDescent="0.3">
      <c r="B5" s="3"/>
      <c r="C5" s="14"/>
      <c r="D5" s="12"/>
      <c r="E5" s="14"/>
      <c r="F5" s="12"/>
      <c r="G5" s="14"/>
      <c r="H5" s="12"/>
      <c r="O5" s="26" t="s">
        <v>42</v>
      </c>
      <c r="P5" s="26" t="s">
        <v>37</v>
      </c>
      <c r="Q5" s="26" t="s">
        <v>26</v>
      </c>
    </row>
    <row r="6" spans="2:17" x14ac:dyDescent="0.3">
      <c r="B6" s="4" t="s">
        <v>1</v>
      </c>
      <c r="C6" s="15">
        <f>+'Auto Pipe'!C6+'Auto Plas'!C6+OEM!C6+Part!C6+Other!C6</f>
        <v>6850937676.0007296</v>
      </c>
      <c r="D6" s="19">
        <f>+C6*100/$C$6</f>
        <v>100</v>
      </c>
      <c r="E6" s="15">
        <f>+'Auto Pipe'!E6+'Auto Plas'!E6+OEM!E6+Part!E6+Other!E6</f>
        <v>5100171815.5692539</v>
      </c>
      <c r="F6" s="19">
        <f>+E6*100/E$6</f>
        <v>100</v>
      </c>
      <c r="G6" s="15">
        <f>+'Auto Pipe'!G6+'Auto Plas'!G6+OEM!G6+Part!G6+Other!G6</f>
        <v>4170629718.0333652</v>
      </c>
      <c r="H6" s="19">
        <f>+G6*100/G$6</f>
        <v>100</v>
      </c>
      <c r="K6" s="33"/>
      <c r="O6" s="49">
        <f>+C6-'[1]Segment-acc'!N35</f>
        <v>0</v>
      </c>
      <c r="P6" s="49">
        <f>+E6-'[1]Segment-acc'!N62</f>
        <v>0</v>
      </c>
      <c r="Q6" s="27">
        <f>+G6-'[1]Segment-acc'!AV62</f>
        <v>0</v>
      </c>
    </row>
    <row r="7" spans="2:17" x14ac:dyDescent="0.3">
      <c r="B7" s="5" t="s">
        <v>2</v>
      </c>
      <c r="C7" s="18">
        <f>+'Auto Pipe'!C7+'Auto Plas'!C7+OEM!C7+Part!C7+Other!C7</f>
        <v>-5774906468.8478489</v>
      </c>
      <c r="D7" s="20">
        <f t="shared" ref="D7:D28" si="0">+C7*100/$C$6</f>
        <v>-84.29366521721127</v>
      </c>
      <c r="E7" s="52">
        <f>+'Auto Pipe'!E7+'Auto Plas'!E7+OEM!E7+Part!E7+Other!E7</f>
        <v>-4094325555.5178385</v>
      </c>
      <c r="F7" s="20">
        <f t="shared" ref="F7:F28" si="1">+E7*100/E$6</f>
        <v>-80.278188727272351</v>
      </c>
      <c r="G7" s="18">
        <f>+'Auto Pipe'!G7+'Auto Plas'!G7+OEM!G7+Part!G7+Other!G7</f>
        <v>-3380907801.593956</v>
      </c>
      <c r="H7" s="20">
        <f t="shared" ref="H7:H28" si="2">+G7*100/G$6</f>
        <v>-81.064683996646011</v>
      </c>
      <c r="K7" s="33"/>
      <c r="O7" s="49">
        <f>+C7-'[1]Segment-acc'!N36</f>
        <v>0</v>
      </c>
      <c r="P7" s="49">
        <f>+E7-'[1]Segment-acc'!N63</f>
        <v>0</v>
      </c>
      <c r="Q7" s="27">
        <f>+G7-'[1]Segment-acc'!AV63</f>
        <v>0</v>
      </c>
    </row>
    <row r="8" spans="2:17" x14ac:dyDescent="0.3">
      <c r="B8" s="5" t="s">
        <v>3</v>
      </c>
      <c r="C8" s="18">
        <f>+'Auto Pipe'!C8+'Auto Plas'!C8+OEM!C8+Part!C8+Other!C8</f>
        <v>-187967900.54000002</v>
      </c>
      <c r="D8" s="20">
        <f t="shared" si="0"/>
        <v>-2.7436813678580605</v>
      </c>
      <c r="E8" s="52">
        <f>+'Auto Pipe'!E8+'Auto Plas'!E8+OEM!E8+Part!E8+Other!E8</f>
        <v>-165147174.69</v>
      </c>
      <c r="F8" s="20">
        <f t="shared" si="1"/>
        <v>-3.238070807455085</v>
      </c>
      <c r="G8" s="18">
        <f>+'Auto Pipe'!G8+'Auto Plas'!G8+OEM!G8+Part!G8+Other!G8</f>
        <v>-153688273.45999998</v>
      </c>
      <c r="H8" s="20">
        <f t="shared" si="2"/>
        <v>-3.6850136274497833</v>
      </c>
      <c r="K8" s="33"/>
      <c r="O8" s="49">
        <f>+C8-'[1]Segment-acc'!N37</f>
        <v>0</v>
      </c>
      <c r="P8" s="49">
        <f>+E8-'[1]Segment-acc'!N64</f>
        <v>0</v>
      </c>
      <c r="Q8" s="27">
        <f>+G8-'[1]Segment-acc'!AV64</f>
        <v>0</v>
      </c>
    </row>
    <row r="9" spans="2:17" x14ac:dyDescent="0.3">
      <c r="B9" s="6" t="s">
        <v>4</v>
      </c>
      <c r="C9" s="46">
        <f>+'Auto Pipe'!C9+'Auto Plas'!C9+OEM!C9+Part!C9+Other!C9</f>
        <v>-435718489.28218699</v>
      </c>
      <c r="D9" s="73">
        <f t="shared" si="0"/>
        <v>-6.3599832590586329</v>
      </c>
      <c r="E9" s="54">
        <f>+'Auto Pipe'!E9+'Auto Plas'!E9+OEM!E9+Part!E9+Other!E9</f>
        <v>-444012137.20273232</v>
      </c>
      <c r="F9" s="73">
        <f t="shared" si="1"/>
        <v>-8.7058270438517376</v>
      </c>
      <c r="G9" s="46">
        <f>+'Auto Pipe'!G9+'Auto Plas'!G9+OEM!G9+Part!G9+Other!G9</f>
        <v>-328220634.51091897</v>
      </c>
      <c r="H9" s="73">
        <f t="shared" si="2"/>
        <v>-7.8698099975580993</v>
      </c>
      <c r="K9" s="33"/>
      <c r="O9" s="49">
        <f>+C9-'[1]Segment-acc'!N38</f>
        <v>0</v>
      </c>
      <c r="P9" s="49">
        <f>+E9-'[1]Segment-acc'!N65</f>
        <v>0</v>
      </c>
      <c r="Q9" s="27">
        <f>+G9-'[1]Segment-acc'!AV65</f>
        <v>-8.2243680953979492E-3</v>
      </c>
    </row>
    <row r="10" spans="2:17" x14ac:dyDescent="0.3">
      <c r="B10" s="7" t="s">
        <v>5</v>
      </c>
      <c r="C10" s="74">
        <f>SUM(C7:C9)</f>
        <v>-6398592858.6700363</v>
      </c>
      <c r="D10" s="75">
        <f t="shared" si="0"/>
        <v>-93.397329844127967</v>
      </c>
      <c r="E10" s="74">
        <f>SUM(E7:E9)</f>
        <v>-4703484867.4105711</v>
      </c>
      <c r="F10" s="75">
        <f t="shared" si="1"/>
        <v>-92.22208657857918</v>
      </c>
      <c r="G10" s="74">
        <f>SUM(G7:G9)</f>
        <v>-3862816709.5648751</v>
      </c>
      <c r="H10" s="76">
        <f t="shared" si="2"/>
        <v>-92.619507621653895</v>
      </c>
      <c r="K10" s="33"/>
      <c r="O10" s="49">
        <f>+C10-'[1]Segment-acc'!N39</f>
        <v>0</v>
      </c>
      <c r="P10" s="49">
        <f>+E10-'[1]Segment-acc'!N66</f>
        <v>0</v>
      </c>
      <c r="Q10" s="27">
        <f>+G10-'[1]Segment-acc'!AV66</f>
        <v>-8.2244873046875E-3</v>
      </c>
    </row>
    <row r="11" spans="2:17" x14ac:dyDescent="0.3">
      <c r="B11" s="7" t="s">
        <v>6</v>
      </c>
      <c r="C11" s="43">
        <f>+C6+C10</f>
        <v>452344817.33069324</v>
      </c>
      <c r="D11" s="13">
        <f t="shared" si="0"/>
        <v>6.6026701558720333</v>
      </c>
      <c r="E11" s="43">
        <f>+E6+E10</f>
        <v>396686948.15868282</v>
      </c>
      <c r="F11" s="13">
        <f t="shared" si="1"/>
        <v>7.777913421420819</v>
      </c>
      <c r="G11" s="43">
        <f>+G6+G10</f>
        <v>307813008.46849012</v>
      </c>
      <c r="H11" s="13">
        <f t="shared" si="2"/>
        <v>7.3804923783461041</v>
      </c>
      <c r="K11" s="33"/>
      <c r="O11" s="49">
        <f>+C11-'[1]Segment-acc'!N40</f>
        <v>0</v>
      </c>
      <c r="P11" s="49">
        <f>+E11-'[1]Segment-acc'!N67</f>
        <v>0</v>
      </c>
      <c r="Q11" s="27">
        <f>+G11-'[1]Segment-acc'!AV67</f>
        <v>-8.2240104675292969E-3</v>
      </c>
    </row>
    <row r="12" spans="2:17" x14ac:dyDescent="0.3">
      <c r="B12" s="8" t="s">
        <v>7</v>
      </c>
      <c r="C12" s="18">
        <f>+'Auto Pipe'!C12+'Auto Plas'!C12+OEM!C12+Part!C12+Other!C12</f>
        <v>73125841.641611129</v>
      </c>
      <c r="D12" s="21">
        <f t="shared" si="0"/>
        <v>1.0673844238544981</v>
      </c>
      <c r="E12" s="52">
        <f>+'Auto Pipe'!E12+'Auto Plas'!E12+OEM!E12+Part!E12+Other!E12</f>
        <v>26879850.220570616</v>
      </c>
      <c r="F12" s="21">
        <f t="shared" si="1"/>
        <v>0.52703813111775399</v>
      </c>
      <c r="G12" s="18">
        <f>+'Auto Pipe'!G12+'Auto Plas'!G12+OEM!G12+Part!G12+Other!G12</f>
        <v>39221936.412149549</v>
      </c>
      <c r="H12" s="21">
        <f t="shared" si="2"/>
        <v>0.94043199861541316</v>
      </c>
      <c r="K12" s="33"/>
      <c r="O12" s="49">
        <f>+C12-'[1]Segment-acc'!N41</f>
        <v>0</v>
      </c>
      <c r="P12" s="49">
        <f>+E12-'[1]Segment-acc'!N68</f>
        <v>0</v>
      </c>
      <c r="Q12" s="27">
        <f>+G12-'[1]Segment-acc'!AV68</f>
        <v>1.1962622404098511E-2</v>
      </c>
    </row>
    <row r="13" spans="2:17" x14ac:dyDescent="0.3">
      <c r="B13" s="6" t="s">
        <v>8</v>
      </c>
      <c r="C13" s="46">
        <f>+'Auto Pipe'!C13+'Auto Plas'!C13+OEM!C13+Part!C13+Other!C13</f>
        <v>355683.23904109572</v>
      </c>
      <c r="D13" s="25">
        <f t="shared" si="0"/>
        <v>5.1917453619097541E-3</v>
      </c>
      <c r="E13" s="54">
        <f>+'Auto Pipe'!E13+'Auto Plas'!E13+OEM!E13+Part!E13+Other!E13</f>
        <v>1302200.0436986303</v>
      </c>
      <c r="F13" s="25">
        <f t="shared" si="1"/>
        <v>2.5532474018295122E-2</v>
      </c>
      <c r="G13" s="18">
        <f>+'Auto Pipe'!G13+'Auto Plas'!G13+OEM!G13+Part!G13+Other!G13</f>
        <v>793175.21219726489</v>
      </c>
      <c r="H13" s="25">
        <f t="shared" si="2"/>
        <v>1.9018116347458477E-2</v>
      </c>
      <c r="K13" s="33"/>
      <c r="O13" s="49">
        <f>+C13-'[1]Segment-acc'!N42</f>
        <v>0</v>
      </c>
      <c r="P13" s="49">
        <f>+E13-'[1]Segment-acc'!N69</f>
        <v>0</v>
      </c>
      <c r="Q13" s="27">
        <f>+G13-'[1]Segment-acc'!AV69</f>
        <v>-5.3551048040390015E-9</v>
      </c>
    </row>
    <row r="14" spans="2:17" x14ac:dyDescent="0.3">
      <c r="B14" s="45" t="s">
        <v>9</v>
      </c>
      <c r="C14" s="48">
        <f>SUM(C11:C13)</f>
        <v>525826342.21134543</v>
      </c>
      <c r="D14" s="13">
        <f t="shared" si="0"/>
        <v>7.6752463250884411</v>
      </c>
      <c r="E14" s="43">
        <f>SUM(E11:E13)</f>
        <v>424868998.42295206</v>
      </c>
      <c r="F14" s="13">
        <f t="shared" si="1"/>
        <v>8.3304840265568671</v>
      </c>
      <c r="G14" s="43">
        <f>SUM(G11:G13)</f>
        <v>347828120.09283692</v>
      </c>
      <c r="H14" s="13">
        <f t="shared" si="2"/>
        <v>8.3399424933089747</v>
      </c>
      <c r="K14" s="33"/>
      <c r="O14" s="49">
        <f>+C14-'[1]Segment-acc'!N43</f>
        <v>0</v>
      </c>
      <c r="P14" s="49">
        <f>+E14-'[1]Segment-acc'!N70</f>
        <v>0</v>
      </c>
      <c r="Q14" s="27">
        <f>+G14-'[1]Segment-acc'!AV70</f>
        <v>3.7386417388916016E-3</v>
      </c>
    </row>
    <row r="15" spans="2:17" x14ac:dyDescent="0.3">
      <c r="B15" s="8" t="s">
        <v>10</v>
      </c>
      <c r="C15" s="47">
        <f>+'Auto Pipe'!C15+'Auto Plas'!C15+OEM!C15+Part!C15+Other!C15</f>
        <v>-59120189.963364489</v>
      </c>
      <c r="D15" s="24">
        <f t="shared" si="0"/>
        <v>-0.86295033992888703</v>
      </c>
      <c r="E15" s="53">
        <f>+'Auto Pipe'!E15+'Auto Plas'!E15+OEM!E15+Part!E15+Other!E15</f>
        <v>-67892482.65392521</v>
      </c>
      <c r="F15" s="24">
        <f t="shared" si="1"/>
        <v>-1.3311803035080185</v>
      </c>
      <c r="G15" s="18">
        <f>+'Auto Pipe'!G15+'Auto Plas'!G15+OEM!G15+Part!G15+Other!G15</f>
        <v>-62456978.70000001</v>
      </c>
      <c r="H15" s="24">
        <f t="shared" si="2"/>
        <v>-1.4975431271192114</v>
      </c>
      <c r="K15" s="33"/>
      <c r="O15" s="49">
        <f>+C15-'[1]Segment-acc'!N44</f>
        <v>0</v>
      </c>
      <c r="P15" s="49">
        <f>+E15-'[1]Segment-acc'!N71</f>
        <v>0</v>
      </c>
      <c r="Q15" s="27">
        <f>+G15-'[1]Segment-acc'!AV71</f>
        <v>0</v>
      </c>
    </row>
    <row r="16" spans="2:17" x14ac:dyDescent="0.3">
      <c r="B16" s="5" t="s">
        <v>11</v>
      </c>
      <c r="C16" s="18">
        <f>+'Auto Pipe'!C16+'Auto Plas'!C16+OEM!C16+Part!C16+Other!C16</f>
        <v>-93298892.807497367</v>
      </c>
      <c r="D16" s="22">
        <f t="shared" si="0"/>
        <v>-1.3618412138579121</v>
      </c>
      <c r="E16" s="52">
        <f>+'Auto Pipe'!E16+'Auto Plas'!E16+OEM!E16+Part!E16+Other!E16</f>
        <v>-89891050.727872387</v>
      </c>
      <c r="F16" s="22">
        <f t="shared" si="1"/>
        <v>-1.7625102443306457</v>
      </c>
      <c r="G16" s="18">
        <f>+'Auto Pipe'!G16+'Auto Plas'!G16+OEM!G16+Part!G16+Other!G16</f>
        <v>-61293421.556636214</v>
      </c>
      <c r="H16" s="22">
        <f t="shared" si="2"/>
        <v>-1.4696442911632719</v>
      </c>
      <c r="K16" s="33"/>
      <c r="O16" s="49">
        <f>+C16-'[1]Segment-acc'!N45</f>
        <v>0</v>
      </c>
      <c r="P16" s="49">
        <f>+E16-'[1]Segment-acc'!N72</f>
        <v>0</v>
      </c>
      <c r="Q16" s="27">
        <f>+G16-'[1]Segment-acc'!AV72</f>
        <v>0</v>
      </c>
    </row>
    <row r="17" spans="2:17" x14ac:dyDescent="0.3">
      <c r="B17" s="5" t="s">
        <v>12</v>
      </c>
      <c r="C17" s="18">
        <f>+'Auto Pipe'!C17+'Auto Plas'!C17+OEM!C17+Part!C17+Other!C17</f>
        <v>-10762806.401289362</v>
      </c>
      <c r="D17" s="22">
        <f t="shared" si="0"/>
        <v>-0.1570997564171713</v>
      </c>
      <c r="E17" s="52">
        <f>+'Auto Pipe'!E17+'Auto Plas'!E17+OEM!E17+Part!E17+Other!E17</f>
        <v>-7833337.9012893662</v>
      </c>
      <c r="F17" s="22">
        <f t="shared" si="1"/>
        <v>-0.15358968647637711</v>
      </c>
      <c r="G17" s="18">
        <f>+'Auto Pipe'!G17+'Auto Plas'!G17+OEM!G17+Part!G17+Other!G17</f>
        <v>-8539589.0833637919</v>
      </c>
      <c r="H17" s="22">
        <f t="shared" si="2"/>
        <v>-0.20475538853136505</v>
      </c>
      <c r="K17" s="33"/>
      <c r="O17" s="49">
        <f>+C17-'[1]Segment-acc'!N46</f>
        <v>0</v>
      </c>
      <c r="P17" s="49">
        <f>+E17-'[1]Segment-acc'!N73</f>
        <v>0</v>
      </c>
      <c r="Q17" s="27">
        <f>+G17-'[1]Segment-acc'!AV73</f>
        <v>0</v>
      </c>
    </row>
    <row r="18" spans="2:17" x14ac:dyDescent="0.3">
      <c r="B18" s="9" t="s">
        <v>13</v>
      </c>
      <c r="C18" s="18">
        <f>+'Auto Pipe'!C18+'Auto Plas'!C18+OEM!C18+Part!C18+Other!C18</f>
        <v>-433697.11999999988</v>
      </c>
      <c r="D18" s="23">
        <f t="shared" si="0"/>
        <v>-6.3304782572941578E-3</v>
      </c>
      <c r="E18" s="52">
        <f>+'Auto Pipe'!E18+'Auto Plas'!E18+OEM!E18+Part!E18+Other!E18</f>
        <v>-438515.98532257671</v>
      </c>
      <c r="F18" s="23">
        <f t="shared" si="1"/>
        <v>-8.5980629904255854E-3</v>
      </c>
      <c r="G18" s="18">
        <f>+'Auto Pipe'!G18+'Auto Plas'!G18+OEM!G18+Part!G18+Other!G18</f>
        <v>-414031.07622077927</v>
      </c>
      <c r="H18" s="23">
        <f t="shared" si="2"/>
        <v>-9.927303649867365E-3</v>
      </c>
      <c r="K18" s="33"/>
      <c r="O18" s="49">
        <f>+C18-'[1]Segment-acc'!N47</f>
        <v>0</v>
      </c>
      <c r="P18" s="49">
        <f>+E18-'[1]Segment-acc'!N74</f>
        <v>0</v>
      </c>
      <c r="Q18" s="27">
        <f>+G18-'[1]Segment-acc'!AV74</f>
        <v>0</v>
      </c>
    </row>
    <row r="19" spans="2:17" x14ac:dyDescent="0.3">
      <c r="B19" s="7" t="s">
        <v>14</v>
      </c>
      <c r="C19" s="43">
        <f>SUM(C15:C18)</f>
        <v>-163615586.29215124</v>
      </c>
      <c r="D19" s="13">
        <f t="shared" si="0"/>
        <v>-2.3882217884612649</v>
      </c>
      <c r="E19" s="43">
        <f>SUM(E15:E18)</f>
        <v>-166055387.26840955</v>
      </c>
      <c r="F19" s="13">
        <f t="shared" si="1"/>
        <v>-3.2558782973054674</v>
      </c>
      <c r="G19" s="43">
        <f>SUM(G15:G18)</f>
        <v>-132704020.4162208</v>
      </c>
      <c r="H19" s="13">
        <f t="shared" si="2"/>
        <v>-3.1818701104637159</v>
      </c>
      <c r="K19" s="33"/>
      <c r="O19" s="49">
        <f>+C19-'[1]Segment-acc'!N48</f>
        <v>0</v>
      </c>
      <c r="P19" s="49">
        <f>+E19-'[1]Segment-acc'!N75</f>
        <v>0</v>
      </c>
      <c r="Q19" s="27">
        <f>+G19-'[1]Segment-acc'!AV75</f>
        <v>0</v>
      </c>
    </row>
    <row r="20" spans="2:17" x14ac:dyDescent="0.3">
      <c r="B20" s="10" t="s">
        <v>15</v>
      </c>
      <c r="C20" s="43">
        <f>SUM(C14,C19)</f>
        <v>362210755.91919422</v>
      </c>
      <c r="D20" s="13">
        <f t="shared" si="0"/>
        <v>5.2870245366271762</v>
      </c>
      <c r="E20" s="43">
        <f>SUM(E14,E19)</f>
        <v>258813611.15454251</v>
      </c>
      <c r="F20" s="13">
        <f t="shared" si="1"/>
        <v>5.0746057292513997</v>
      </c>
      <c r="G20" s="43">
        <f>SUM(G14,G19)</f>
        <v>215124099.67661613</v>
      </c>
      <c r="H20" s="13">
        <f t="shared" si="2"/>
        <v>5.1580723828452593</v>
      </c>
      <c r="K20" s="33"/>
      <c r="O20" s="49">
        <f>+C20-'[1]Segment-acc'!N49</f>
        <v>0</v>
      </c>
      <c r="P20" s="49">
        <f>+E20-'[1]Segment-acc'!N76</f>
        <v>0</v>
      </c>
      <c r="Q20" s="27">
        <f>+G20-'[1]Segment-acc'!AV76</f>
        <v>3.7386417388916016E-3</v>
      </c>
    </row>
    <row r="21" spans="2:17" x14ac:dyDescent="0.3">
      <c r="B21" s="77" t="s">
        <v>16</v>
      </c>
      <c r="C21" s="46">
        <f>+'Auto Pipe'!C21+'Auto Plas'!C21+OEM!C21+Part!C21+Other!C21</f>
        <v>0</v>
      </c>
      <c r="D21" s="72">
        <f t="shared" si="0"/>
        <v>0</v>
      </c>
      <c r="E21" s="54">
        <f>+'Auto Pipe'!E21+'Auto Plas'!E21+OEM!E21+Part!E21+Other!E21</f>
        <v>0</v>
      </c>
      <c r="F21" s="72">
        <f t="shared" si="1"/>
        <v>0</v>
      </c>
      <c r="G21" s="46">
        <f>+'Auto Pipe'!G21+'Auto Plas'!G21+OEM!G21+Part!G21+Other!G21</f>
        <v>0</v>
      </c>
      <c r="H21" s="72">
        <f t="shared" si="2"/>
        <v>0</v>
      </c>
      <c r="K21" s="33"/>
      <c r="O21" s="49">
        <f>+C21-'[1]Segment-acc'!N50</f>
        <v>0</v>
      </c>
      <c r="P21" s="49">
        <f>+E21-'[1]Segment-acc'!N77</f>
        <v>0</v>
      </c>
      <c r="Q21" s="27">
        <f>+G21-'[1]Segment-acc'!AV77</f>
        <v>0</v>
      </c>
    </row>
    <row r="22" spans="2:17" x14ac:dyDescent="0.3">
      <c r="B22" s="7" t="s">
        <v>17</v>
      </c>
      <c r="C22" s="43">
        <f>SUM(C20:C21)</f>
        <v>362210755.91919422</v>
      </c>
      <c r="D22" s="13">
        <f t="shared" si="0"/>
        <v>5.2870245366271762</v>
      </c>
      <c r="E22" s="43">
        <f>SUM(E20:E21)</f>
        <v>258813611.15454251</v>
      </c>
      <c r="F22" s="13">
        <f t="shared" si="1"/>
        <v>5.0746057292513997</v>
      </c>
      <c r="G22" s="43">
        <f>SUM(G20:G21)</f>
        <v>215124099.67661613</v>
      </c>
      <c r="H22" s="71">
        <f t="shared" si="2"/>
        <v>5.1580723828452593</v>
      </c>
      <c r="K22" s="33"/>
      <c r="O22" s="49">
        <f>+C22-'[1]Segment-acc'!N51</f>
        <v>0</v>
      </c>
      <c r="P22" s="49">
        <f>+E22-'[1]Segment-acc'!N78</f>
        <v>0</v>
      </c>
      <c r="Q22" s="27">
        <f>+G22-'[1]Segment-acc'!AV78</f>
        <v>3.7386417388916016E-3</v>
      </c>
    </row>
    <row r="23" spans="2:17" x14ac:dyDescent="0.3">
      <c r="B23" s="77" t="s">
        <v>18</v>
      </c>
      <c r="C23" s="47">
        <f>+'Auto Pipe'!C23+'Auto Plas'!C23+OEM!C23+Part!C23+Other!C23</f>
        <v>-21122173.250198353</v>
      </c>
      <c r="D23" s="72">
        <f t="shared" si="0"/>
        <v>-0.30831069043571463</v>
      </c>
      <c r="E23" s="53">
        <f>+'Auto Pipe'!E23+'Auto Plas'!E23+OEM!E23+Part!E23+Other!E23</f>
        <v>-25344851.502690196</v>
      </c>
      <c r="F23" s="72">
        <f t="shared" si="1"/>
        <v>-0.4969411309893555</v>
      </c>
      <c r="G23" s="47">
        <f>+'Auto Pipe'!G23+'Auto Plas'!G23+OEM!G23+Part!G23+Other!G23</f>
        <v>-18308780.109459773</v>
      </c>
      <c r="H23" s="72">
        <f t="shared" si="2"/>
        <v>-0.4389931820198405</v>
      </c>
      <c r="K23" s="33"/>
      <c r="O23" s="49">
        <f>+C23-'[1]Segment-acc'!N52</f>
        <v>0</v>
      </c>
      <c r="P23" s="49">
        <f>+E23-'[1]Segment-acc'!N79</f>
        <v>0</v>
      </c>
      <c r="Q23" s="27">
        <f>+G23-'[1]Segment-acc'!AV79</f>
        <v>0.46000000834465027</v>
      </c>
    </row>
    <row r="24" spans="2:17" x14ac:dyDescent="0.3">
      <c r="B24" s="7" t="s">
        <v>19</v>
      </c>
      <c r="C24" s="43">
        <f>SUM(C22:C23)</f>
        <v>341088582.66899586</v>
      </c>
      <c r="D24" s="13">
        <f t="shared" si="0"/>
        <v>4.9787138461914617</v>
      </c>
      <c r="E24" s="43">
        <f>SUM(E22:E23)</f>
        <v>233468759.65185231</v>
      </c>
      <c r="F24" s="13">
        <f t="shared" si="1"/>
        <v>4.5776645982620447</v>
      </c>
      <c r="G24" s="43">
        <f>SUM(G22:G23)</f>
        <v>196815319.56715637</v>
      </c>
      <c r="H24" s="13">
        <f t="shared" si="2"/>
        <v>4.7190792008254192</v>
      </c>
      <c r="K24" s="33"/>
      <c r="O24" s="49">
        <f>+C24-'[1]Segment-acc'!N53</f>
        <v>0</v>
      </c>
      <c r="P24" s="49">
        <f>+E24-'[1]Segment-acc'!N80</f>
        <v>0</v>
      </c>
      <c r="Q24" s="27">
        <f>+G24-'[1]Segment-acc'!AV80</f>
        <v>0.46373867988586426</v>
      </c>
    </row>
    <row r="25" spans="2:17" x14ac:dyDescent="0.3">
      <c r="B25" s="77" t="s">
        <v>20</v>
      </c>
      <c r="C25" s="46">
        <f>+'Auto Pipe'!C25+'Auto Plas'!C25+OEM!C25+Part!C25+Other!C25</f>
        <v>-58450487.038892955</v>
      </c>
      <c r="D25" s="72">
        <f t="shared" si="0"/>
        <v>-0.85317499301809052</v>
      </c>
      <c r="E25" s="54">
        <f>+'Auto Pipe'!E25+'Auto Plas'!E25+OEM!E25+Part!E25+Other!E25</f>
        <v>-33065010.265911706</v>
      </c>
      <c r="F25" s="72">
        <f t="shared" si="1"/>
        <v>-0.64831169344088402</v>
      </c>
      <c r="G25" s="46">
        <f>+'Auto Pipe'!G25+'Auto Plas'!G25+OEM!G25+Part!G25+Other!G25</f>
        <v>-28258584.275802799</v>
      </c>
      <c r="H25" s="72">
        <f t="shared" si="2"/>
        <v>-0.67756157190401356</v>
      </c>
      <c r="K25" s="33"/>
      <c r="O25" s="49">
        <f>+C25-'[1]Segment-acc'!N54</f>
        <v>0</v>
      </c>
      <c r="P25" s="49">
        <f>+E25-'[1]Segment-acc'!N81</f>
        <v>0</v>
      </c>
      <c r="Q25" s="27">
        <f>+G25-'[1]Segment-acc'!AV81</f>
        <v>0</v>
      </c>
    </row>
    <row r="26" spans="2:17" x14ac:dyDescent="0.3">
      <c r="B26" s="7" t="s">
        <v>21</v>
      </c>
      <c r="C26" s="43">
        <f>SUM(C24:C25)</f>
        <v>282638095.63010287</v>
      </c>
      <c r="D26" s="13">
        <f t="shared" si="0"/>
        <v>4.1255388531733708</v>
      </c>
      <c r="E26" s="43">
        <f>SUM(E24:E25)</f>
        <v>200403749.38594061</v>
      </c>
      <c r="F26" s="13">
        <f t="shared" si="1"/>
        <v>3.9293529048211608</v>
      </c>
      <c r="G26" s="43">
        <f>SUM(G24:G25)</f>
        <v>168556735.29135358</v>
      </c>
      <c r="H26" s="71">
        <f t="shared" si="2"/>
        <v>4.0415176289214063</v>
      </c>
      <c r="K26" s="33"/>
      <c r="O26" s="49">
        <f>+C26-'[1]Segment-acc'!N55</f>
        <v>0</v>
      </c>
      <c r="P26" s="49">
        <f>+E26-'[1]Segment-acc'!N82</f>
        <v>0</v>
      </c>
      <c r="Q26" s="27">
        <f>+G26-'[1]Segment-acc'!AV82</f>
        <v>0.46373867988586426</v>
      </c>
    </row>
    <row r="27" spans="2:17" x14ac:dyDescent="0.3">
      <c r="B27" s="77" t="s">
        <v>22</v>
      </c>
      <c r="C27" s="78">
        <f>+'Auto Pipe'!C27+'Auto Plas'!C27+OEM!C27+Part!C27+Other!C27</f>
        <v>-5635947.2495179614</v>
      </c>
      <c r="D27" s="72">
        <f t="shared" si="0"/>
        <v>-8.2265341126383965E-2</v>
      </c>
      <c r="E27" s="79">
        <f>+'Auto Pipe'!E27+'Auto Plas'!E27+OEM!E27+Part!E27+Other!E27</f>
        <v>-5470739.6427850975</v>
      </c>
      <c r="F27" s="72">
        <f t="shared" si="1"/>
        <v>-0.10726579104814889</v>
      </c>
      <c r="G27" s="78">
        <f>+'Auto Pipe'!G27+'Auto Plas'!G27+OEM!G27+Part!G27+Other!G27</f>
        <v>-4315857.2711152816</v>
      </c>
      <c r="H27" s="72">
        <f t="shared" si="2"/>
        <v>-0.10348214928920609</v>
      </c>
      <c r="K27" s="33"/>
      <c r="O27" s="49">
        <f>+C27-'[1]Segment-acc'!N56</f>
        <v>0</v>
      </c>
      <c r="P27" s="49">
        <f>+E27-'[1]Segment-acc'!N83</f>
        <v>0</v>
      </c>
      <c r="Q27" s="27">
        <f>+G27-'[1]Segment-acc'!AV83</f>
        <v>0</v>
      </c>
    </row>
    <row r="28" spans="2:17" ht="15" thickBot="1" x14ac:dyDescent="0.35">
      <c r="B28" s="11" t="s">
        <v>23</v>
      </c>
      <c r="C28" s="80">
        <f>SUM(C26:C27)</f>
        <v>277002148.3805849</v>
      </c>
      <c r="D28" s="81">
        <f t="shared" si="0"/>
        <v>4.0432735120469863</v>
      </c>
      <c r="E28" s="82">
        <f>SUM(E26:E27)</f>
        <v>194933009.74315551</v>
      </c>
      <c r="F28" s="81">
        <f t="shared" si="1"/>
        <v>3.8220871137730121</v>
      </c>
      <c r="G28" s="80">
        <f>SUM(G26:G27)</f>
        <v>164240878.02023831</v>
      </c>
      <c r="H28" s="81">
        <f t="shared" si="2"/>
        <v>3.9380354796321999</v>
      </c>
      <c r="K28" s="33"/>
      <c r="O28" s="49">
        <f>+C28-'[1]Segment-acc'!N57</f>
        <v>0</v>
      </c>
      <c r="P28" s="49">
        <f>+E28-'[1]Segment-acc'!N84</f>
        <v>0</v>
      </c>
      <c r="Q28" s="27">
        <f>+G28-'[1]Segment-acc'!AV84</f>
        <v>0.46373867988586426</v>
      </c>
    </row>
    <row r="29" spans="2:17" ht="15" thickTop="1" x14ac:dyDescent="0.3">
      <c r="B29" s="55" t="s">
        <v>40</v>
      </c>
      <c r="C29" s="56">
        <f>+C25/C24</f>
        <v>-0.17136453698192333</v>
      </c>
      <c r="D29" s="57"/>
      <c r="E29" s="56">
        <f>+E25/E24</f>
        <v>-0.14162498792223044</v>
      </c>
      <c r="F29" s="57"/>
      <c r="G29" s="56">
        <f>+G25/G24</f>
        <v>-0.14357919057291951</v>
      </c>
      <c r="H29" s="57"/>
    </row>
    <row r="30" spans="2:17" s="64" customFormat="1" x14ac:dyDescent="0.3">
      <c r="C30" s="69"/>
      <c r="E30" s="69">
        <f>194933009.743156-E28</f>
        <v>4.76837158203125E-7</v>
      </c>
      <c r="G30" s="69"/>
      <c r="J30" s="65"/>
    </row>
    <row r="31" spans="2:17" hidden="1" x14ac:dyDescent="0.3">
      <c r="C31" s="27"/>
      <c r="E31" s="27"/>
      <c r="G31" s="27"/>
    </row>
    <row r="32" spans="2:17" x14ac:dyDescent="0.3">
      <c r="B32" s="1" t="s">
        <v>0</v>
      </c>
      <c r="C32" s="16" t="s">
        <v>31</v>
      </c>
      <c r="D32" s="59"/>
      <c r="E32" s="50" t="s">
        <v>31</v>
      </c>
      <c r="F32" s="59" t="s">
        <v>25</v>
      </c>
      <c r="G32" s="16" t="s">
        <v>31</v>
      </c>
      <c r="H32" s="59" t="s">
        <v>25</v>
      </c>
    </row>
    <row r="33" spans="2:11" x14ac:dyDescent="0.3">
      <c r="B33" s="2"/>
      <c r="C33" s="17" t="s">
        <v>37</v>
      </c>
      <c r="D33" s="60"/>
      <c r="E33" s="51" t="s">
        <v>38</v>
      </c>
      <c r="F33" s="60"/>
      <c r="G33" s="17" t="s">
        <v>32</v>
      </c>
      <c r="H33" s="60"/>
    </row>
    <row r="34" spans="2:11" x14ac:dyDescent="0.3">
      <c r="B34" s="3"/>
      <c r="C34" s="14"/>
      <c r="D34" s="12"/>
      <c r="E34" s="14"/>
      <c r="F34" s="12"/>
      <c r="G34" s="14"/>
      <c r="H34" s="12"/>
    </row>
    <row r="35" spans="2:11" x14ac:dyDescent="0.3">
      <c r="B35" s="4" t="s">
        <v>1</v>
      </c>
      <c r="C35" s="15">
        <f>+E6</f>
        <v>5100171815.5692539</v>
      </c>
      <c r="D35" s="19">
        <f>+C35*100/$C$35</f>
        <v>100</v>
      </c>
      <c r="E35" s="15">
        <f>+'Auto Pipe'!E36+'Auto Plas'!E35+OEM!E35+Part!E36+Other!E35</f>
        <v>2633361786.1117768</v>
      </c>
      <c r="F35" s="19">
        <f>+E35*100/$E$35</f>
        <v>100</v>
      </c>
      <c r="G35" s="15">
        <f>+'Auto Pipe'!G36+'Auto Plas'!G35+OEM!G35+Part!G36+Other!G35</f>
        <v>2981717564.2341108</v>
      </c>
      <c r="H35" s="19">
        <f>+G35*100/$G$35</f>
        <v>100</v>
      </c>
      <c r="K35" s="33"/>
    </row>
    <row r="36" spans="2:11" x14ac:dyDescent="0.3">
      <c r="B36" s="5" t="s">
        <v>2</v>
      </c>
      <c r="C36" s="18">
        <f t="shared" ref="C36:C38" si="3">+E7</f>
        <v>-4094325555.5178385</v>
      </c>
      <c r="D36" s="20">
        <f t="shared" ref="D36:D57" si="4">+C36*100/$C$35</f>
        <v>-80.278188727272351</v>
      </c>
      <c r="E36" s="52">
        <f>+'Auto Pipe'!E37+'Auto Plas'!E36+OEM!E36+Part!E37+Other!E36</f>
        <v>-1868388933.7106771</v>
      </c>
      <c r="F36" s="20">
        <f t="shared" ref="F36:F57" si="5">+E36*100/$E$35</f>
        <v>-70.950711883360285</v>
      </c>
      <c r="G36" s="18">
        <f>+'Auto Pipe'!G37+'Auto Plas'!G36+OEM!G36+Part!G37+Other!G36</f>
        <v>-2294077489.3721218</v>
      </c>
      <c r="H36" s="20">
        <f t="shared" ref="H36:H57" si="6">+G36*100/$G$35</f>
        <v>-76.93812173526176</v>
      </c>
      <c r="K36" s="33"/>
    </row>
    <row r="37" spans="2:11" x14ac:dyDescent="0.3">
      <c r="B37" s="5" t="s">
        <v>3</v>
      </c>
      <c r="C37" s="18">
        <f t="shared" si="3"/>
        <v>-165147174.69</v>
      </c>
      <c r="D37" s="20">
        <f t="shared" si="4"/>
        <v>-3.238070807455085</v>
      </c>
      <c r="E37" s="52">
        <f>+'Auto Pipe'!E38+'Auto Plas'!E37+OEM!E37+Part!E38+Other!E37</f>
        <v>-158746073.21999991</v>
      </c>
      <c r="F37" s="20">
        <f t="shared" si="5"/>
        <v>-6.0282667598967619</v>
      </c>
      <c r="G37" s="18">
        <f>+'Auto Pipe'!G38+'Auto Plas'!G37+OEM!G37+Part!G38+Other!G37</f>
        <v>-122362133.99000001</v>
      </c>
      <c r="H37" s="20">
        <f t="shared" si="6"/>
        <v>-4.1037466277068448</v>
      </c>
      <c r="K37" s="33"/>
    </row>
    <row r="38" spans="2:11" x14ac:dyDescent="0.3">
      <c r="B38" s="6" t="s">
        <v>4</v>
      </c>
      <c r="C38" s="46">
        <f t="shared" si="3"/>
        <v>-444012137.20273232</v>
      </c>
      <c r="D38" s="73">
        <f t="shared" si="4"/>
        <v>-8.7058270438517376</v>
      </c>
      <c r="E38" s="54">
        <f>+'Auto Pipe'!E39+'Auto Plas'!E38+OEM!E38+Part!E39+Other!E38</f>
        <v>-367293159.0504446</v>
      </c>
      <c r="F38" s="73">
        <f t="shared" si="5"/>
        <v>-13.947690780185658</v>
      </c>
      <c r="G38" s="46">
        <f>+'Auto Pipe'!G39+'Auto Plas'!G38+OEM!G38+Part!G39+Other!G38</f>
        <v>-280946150.25164759</v>
      </c>
      <c r="H38" s="73">
        <f t="shared" si="6"/>
        <v>-9.4222924941521722</v>
      </c>
      <c r="K38" s="33"/>
    </row>
    <row r="39" spans="2:11" x14ac:dyDescent="0.3">
      <c r="B39" s="7" t="s">
        <v>5</v>
      </c>
      <c r="C39" s="74">
        <f>SUM(C36:C38)</f>
        <v>-4703484867.4105711</v>
      </c>
      <c r="D39" s="75">
        <f t="shared" si="4"/>
        <v>-92.22208657857918</v>
      </c>
      <c r="E39" s="74">
        <f>SUM(E36:E38)</f>
        <v>-2394428165.9811215</v>
      </c>
      <c r="F39" s="75">
        <f t="shared" si="5"/>
        <v>-90.926669423442704</v>
      </c>
      <c r="G39" s="74">
        <f>SUM(G36:G38)</f>
        <v>-2697385773.6137691</v>
      </c>
      <c r="H39" s="76">
        <f t="shared" si="6"/>
        <v>-90.46416085712076</v>
      </c>
      <c r="K39" s="33"/>
    </row>
    <row r="40" spans="2:11" x14ac:dyDescent="0.3">
      <c r="B40" s="7" t="s">
        <v>6</v>
      </c>
      <c r="C40" s="43">
        <f>+C35+C39</f>
        <v>396686948.15868282</v>
      </c>
      <c r="D40" s="13">
        <f t="shared" si="4"/>
        <v>7.777913421420819</v>
      </c>
      <c r="E40" s="43">
        <f>+E35+E39</f>
        <v>238933620.13065529</v>
      </c>
      <c r="F40" s="13">
        <f t="shared" si="5"/>
        <v>9.0733305765573</v>
      </c>
      <c r="G40" s="43">
        <f>+G35+G39</f>
        <v>284331790.62034178</v>
      </c>
      <c r="H40" s="13">
        <f t="shared" si="6"/>
        <v>9.5358391428792402</v>
      </c>
      <c r="K40" s="33"/>
    </row>
    <row r="41" spans="2:11" x14ac:dyDescent="0.3">
      <c r="B41" s="8" t="s">
        <v>7</v>
      </c>
      <c r="C41" s="18">
        <f t="shared" ref="C41:C42" si="7">+E12</f>
        <v>26879850.220570616</v>
      </c>
      <c r="D41" s="21">
        <f t="shared" si="4"/>
        <v>0.52703813111775399</v>
      </c>
      <c r="E41" s="52">
        <f>+'Auto Pipe'!E42+'Auto Plas'!E41+OEM!E41+Part!E42+Other!E41</f>
        <v>17867369.369925156</v>
      </c>
      <c r="F41" s="21">
        <f t="shared" si="5"/>
        <v>0.67850036649566348</v>
      </c>
      <c r="G41" s="18">
        <f>+'Auto Pipe'!G42+'Auto Plas'!G41+OEM!G41+Part!G42+Other!G41</f>
        <v>51859039.28325785</v>
      </c>
      <c r="H41" s="21">
        <f t="shared" si="6"/>
        <v>1.7392337861006781</v>
      </c>
      <c r="K41" s="33"/>
    </row>
    <row r="42" spans="2:11" x14ac:dyDescent="0.3">
      <c r="B42" s="6" t="s">
        <v>8</v>
      </c>
      <c r="C42" s="46">
        <f t="shared" si="7"/>
        <v>1302200.0436986303</v>
      </c>
      <c r="D42" s="25">
        <f t="shared" si="4"/>
        <v>2.5532474018295122E-2</v>
      </c>
      <c r="E42" s="54">
        <f>+'Auto Pipe'!E43+'Auto Plas'!E42+OEM!E42+Part!E43+Other!E42</f>
        <v>355740.97794520541</v>
      </c>
      <c r="F42" s="25">
        <f t="shared" si="5"/>
        <v>1.3509005098401829E-2</v>
      </c>
      <c r="G42" s="18">
        <f>+'Auto Pipe'!G43+'Auto Plas'!G42+OEM!G42+Part!G43+Other!G42</f>
        <v>349347.67000000319</v>
      </c>
      <c r="H42" s="25">
        <f t="shared" si="6"/>
        <v>1.1716323309439178E-2</v>
      </c>
      <c r="K42" s="33"/>
    </row>
    <row r="43" spans="2:11" x14ac:dyDescent="0.3">
      <c r="B43" s="45" t="s">
        <v>9</v>
      </c>
      <c r="C43" s="48">
        <f>SUM(C40:C42)</f>
        <v>424868998.42295206</v>
      </c>
      <c r="D43" s="13">
        <f t="shared" si="4"/>
        <v>8.3304840265568671</v>
      </c>
      <c r="E43" s="43">
        <f>SUM(E40:E42)</f>
        <v>257156730.47852564</v>
      </c>
      <c r="F43" s="13">
        <f t="shared" si="5"/>
        <v>9.7653399481513645</v>
      </c>
      <c r="G43" s="43">
        <f>SUM(G40:G42)</f>
        <v>336540177.57359964</v>
      </c>
      <c r="H43" s="13">
        <f t="shared" si="6"/>
        <v>11.286789252289356</v>
      </c>
      <c r="K43" s="33"/>
    </row>
    <row r="44" spans="2:11" x14ac:dyDescent="0.3">
      <c r="B44" s="8" t="s">
        <v>10</v>
      </c>
      <c r="C44" s="47">
        <f t="shared" ref="C44:C47" si="8">+E15</f>
        <v>-67892482.65392521</v>
      </c>
      <c r="D44" s="24">
        <f t="shared" si="4"/>
        <v>-1.3311803035080185</v>
      </c>
      <c r="E44" s="53">
        <f>+'Auto Pipe'!E45+'Auto Plas'!E44+OEM!E44+Part!E45+Other!E44</f>
        <v>-42202419.224205635</v>
      </c>
      <c r="F44" s="24">
        <f t="shared" si="5"/>
        <v>-1.6026061989195393</v>
      </c>
      <c r="G44" s="18">
        <f>+'Auto Pipe'!G45+'Auto Plas'!G44+OEM!G44+Part!G45+Other!G44</f>
        <v>-48524629.198411219</v>
      </c>
      <c r="H44" s="24">
        <f t="shared" si="6"/>
        <v>-1.6274052841378133</v>
      </c>
      <c r="K44" s="33"/>
    </row>
    <row r="45" spans="2:11" x14ac:dyDescent="0.3">
      <c r="B45" s="5" t="s">
        <v>11</v>
      </c>
      <c r="C45" s="18">
        <f t="shared" si="8"/>
        <v>-89891050.727872387</v>
      </c>
      <c r="D45" s="22">
        <f t="shared" si="4"/>
        <v>-1.7625102443306457</v>
      </c>
      <c r="E45" s="52">
        <f>+'Auto Pipe'!E46+'Auto Plas'!E45+OEM!E45+Part!E46+Other!E45</f>
        <v>-91381832.661892623</v>
      </c>
      <c r="F45" s="22">
        <f t="shared" si="5"/>
        <v>-3.4701586824809265</v>
      </c>
      <c r="G45" s="18">
        <f>+'Auto Pipe'!G46+'Auto Plas'!G45+OEM!G45+Part!G46+Other!G45</f>
        <v>-113310465.43447338</v>
      </c>
      <c r="H45" s="22">
        <f t="shared" si="6"/>
        <v>-3.8001743288378322</v>
      </c>
      <c r="K45" s="33"/>
    </row>
    <row r="46" spans="2:11" x14ac:dyDescent="0.3">
      <c r="B46" s="5" t="s">
        <v>12</v>
      </c>
      <c r="C46" s="18">
        <f t="shared" si="8"/>
        <v>-7833337.9012893662</v>
      </c>
      <c r="D46" s="22">
        <f t="shared" si="4"/>
        <v>-0.15358968647637711</v>
      </c>
      <c r="E46" s="52">
        <f>+'Auto Pipe'!E47+'Auto Plas'!E46+OEM!E46+Part!E47+Other!E46</f>
        <v>-9153072.1512893606</v>
      </c>
      <c r="F46" s="22">
        <f t="shared" si="5"/>
        <v>-0.34758126283909113</v>
      </c>
      <c r="G46" s="18">
        <f>+'Auto Pipe'!G47+'Auto Plas'!G46+OEM!G46+Part!G47+Other!G46</f>
        <v>-7136692.7190780705</v>
      </c>
      <c r="H46" s="22">
        <f t="shared" si="6"/>
        <v>-0.23934838110366813</v>
      </c>
      <c r="K46" s="33"/>
    </row>
    <row r="47" spans="2:11" x14ac:dyDescent="0.3">
      <c r="B47" s="9" t="s">
        <v>13</v>
      </c>
      <c r="C47" s="18">
        <f t="shared" si="8"/>
        <v>-438515.98532257671</v>
      </c>
      <c r="D47" s="23">
        <f t="shared" si="4"/>
        <v>-8.5980629904255854E-3</v>
      </c>
      <c r="E47" s="52">
        <f>+'Auto Pipe'!E48+'Auto Plas'!E47+OEM!E47+Part!E48+Other!E47</f>
        <v>-576056.70129032759</v>
      </c>
      <c r="F47" s="23">
        <f t="shared" si="5"/>
        <v>-2.187533457531065E-2</v>
      </c>
      <c r="G47" s="18">
        <f>+'Auto Pipe'!G48+'Auto Plas'!G47+OEM!G47+Part!G48+Other!G47</f>
        <v>-443334.83714333735</v>
      </c>
      <c r="H47" s="23">
        <f t="shared" si="6"/>
        <v>-1.4868438327666125E-2</v>
      </c>
      <c r="K47" s="33"/>
    </row>
    <row r="48" spans="2:11" x14ac:dyDescent="0.3">
      <c r="B48" s="7" t="s">
        <v>14</v>
      </c>
      <c r="C48" s="43">
        <f>SUM(C44:C47)</f>
        <v>-166055387.26840955</v>
      </c>
      <c r="D48" s="13">
        <f t="shared" si="4"/>
        <v>-3.2558782973054674</v>
      </c>
      <c r="E48" s="43">
        <f>SUM(E44:E47)</f>
        <v>-143313380.73867798</v>
      </c>
      <c r="F48" s="13">
        <f t="shared" si="5"/>
        <v>-5.4422214788148686</v>
      </c>
      <c r="G48" s="43">
        <f>SUM(G44:G47)</f>
        <v>-169415122.18910599</v>
      </c>
      <c r="H48" s="13">
        <f t="shared" si="6"/>
        <v>-5.681796432406979</v>
      </c>
      <c r="K48" s="33"/>
    </row>
    <row r="49" spans="2:11" x14ac:dyDescent="0.3">
      <c r="B49" s="10" t="s">
        <v>15</v>
      </c>
      <c r="C49" s="43">
        <f>SUM(C43,C48)</f>
        <v>258813611.15454251</v>
      </c>
      <c r="D49" s="13">
        <f t="shared" si="4"/>
        <v>5.0746057292513997</v>
      </c>
      <c r="E49" s="43">
        <f>SUM(E43,E48)</f>
        <v>113843349.73984766</v>
      </c>
      <c r="F49" s="13">
        <f t="shared" si="5"/>
        <v>4.3231184693364959</v>
      </c>
      <c r="G49" s="43">
        <f>SUM(G43,G48)</f>
        <v>167125055.38449365</v>
      </c>
      <c r="H49" s="13">
        <f t="shared" si="6"/>
        <v>5.6049928198823782</v>
      </c>
      <c r="K49" s="33"/>
    </row>
    <row r="50" spans="2:11" x14ac:dyDescent="0.3">
      <c r="B50" s="77" t="s">
        <v>16</v>
      </c>
      <c r="C50" s="46">
        <f t="shared" ref="C50" si="9">+E21</f>
        <v>0</v>
      </c>
      <c r="D50" s="72">
        <f t="shared" si="4"/>
        <v>0</v>
      </c>
      <c r="E50" s="54">
        <f>+'Auto Pipe'!E51+'Auto Plas'!E50+OEM!E50+Part!E51+Other!E50</f>
        <v>0</v>
      </c>
      <c r="F50" s="72">
        <f t="shared" si="5"/>
        <v>0</v>
      </c>
      <c r="G50" s="46">
        <f>+'Auto Pipe'!G51+'Auto Plas'!G50+OEM!G50+Part!G51+Other!G50</f>
        <v>0</v>
      </c>
      <c r="H50" s="72">
        <f t="shared" si="6"/>
        <v>0</v>
      </c>
      <c r="K50" s="33"/>
    </row>
    <row r="51" spans="2:11" x14ac:dyDescent="0.3">
      <c r="B51" s="7" t="s">
        <v>17</v>
      </c>
      <c r="C51" s="43">
        <f>SUM(C49:C50)</f>
        <v>258813611.15454251</v>
      </c>
      <c r="D51" s="13">
        <f t="shared" si="4"/>
        <v>5.0746057292513997</v>
      </c>
      <c r="E51" s="43">
        <f>SUM(E49:E50)</f>
        <v>113843349.73984766</v>
      </c>
      <c r="F51" s="13">
        <f t="shared" si="5"/>
        <v>4.3231184693364959</v>
      </c>
      <c r="G51" s="43">
        <f>SUM(G49:G50)</f>
        <v>167125055.38449365</v>
      </c>
      <c r="H51" s="71">
        <f t="shared" si="6"/>
        <v>5.6049928198823782</v>
      </c>
      <c r="K51" s="33"/>
    </row>
    <row r="52" spans="2:11" x14ac:dyDescent="0.3">
      <c r="B52" s="77" t="s">
        <v>18</v>
      </c>
      <c r="C52" s="47">
        <f t="shared" ref="C52" si="10">+E23</f>
        <v>-25344851.502690196</v>
      </c>
      <c r="D52" s="72">
        <f t="shared" si="4"/>
        <v>-0.4969411309893555</v>
      </c>
      <c r="E52" s="53">
        <f>+'Auto Pipe'!E53+'Auto Plas'!E52+OEM!E52+Part!E53+Other!E52</f>
        <v>-33368659.853402682</v>
      </c>
      <c r="F52" s="72">
        <f t="shared" si="5"/>
        <v>-1.267150606854986</v>
      </c>
      <c r="G52" s="47">
        <f>+'Auto Pipe'!G53+'Auto Plas'!G52+OEM!G52+Part!G53+Other!G52</f>
        <v>-19423733.485085502</v>
      </c>
      <c r="H52" s="72">
        <f t="shared" si="6"/>
        <v>-0.65142767772757559</v>
      </c>
      <c r="K52" s="33"/>
    </row>
    <row r="53" spans="2:11" x14ac:dyDescent="0.3">
      <c r="B53" s="7" t="s">
        <v>19</v>
      </c>
      <c r="C53" s="43">
        <f>SUM(C51:C52)</f>
        <v>233468759.65185231</v>
      </c>
      <c r="D53" s="13">
        <f t="shared" si="4"/>
        <v>4.5776645982620447</v>
      </c>
      <c r="E53" s="43">
        <f>SUM(E51:E52)</f>
        <v>80474689.886444986</v>
      </c>
      <c r="F53" s="13">
        <f t="shared" si="5"/>
        <v>3.0559678624815105</v>
      </c>
      <c r="G53" s="43">
        <f>SUM(G51:G52)</f>
        <v>147701321.89940816</v>
      </c>
      <c r="H53" s="13">
        <f t="shared" si="6"/>
        <v>4.9535651421548028</v>
      </c>
      <c r="K53" s="33"/>
    </row>
    <row r="54" spans="2:11" x14ac:dyDescent="0.3">
      <c r="B54" s="77" t="s">
        <v>20</v>
      </c>
      <c r="C54" s="46">
        <f t="shared" ref="C54" si="11">+E25</f>
        <v>-33065010.265911706</v>
      </c>
      <c r="D54" s="72">
        <f t="shared" si="4"/>
        <v>-0.64831169344088402</v>
      </c>
      <c r="E54" s="54">
        <f>+'Auto Pipe'!E55+'Auto Plas'!E54+OEM!E54+Part!E55+Other!E54</f>
        <v>-8957484.1398063507</v>
      </c>
      <c r="F54" s="72">
        <f t="shared" si="5"/>
        <v>-0.34015395024898176</v>
      </c>
      <c r="G54" s="46">
        <f>+'Auto Pipe'!G55+'Auto Plas'!G54+OEM!G54+Part!G55+Other!G54</f>
        <v>-8951859.9721804559</v>
      </c>
      <c r="H54" s="72">
        <f t="shared" si="6"/>
        <v>-0.30022494684132989</v>
      </c>
      <c r="K54" s="33"/>
    </row>
    <row r="55" spans="2:11" x14ac:dyDescent="0.3">
      <c r="B55" s="7" t="s">
        <v>21</v>
      </c>
      <c r="C55" s="43">
        <f>SUM(C53:C54)</f>
        <v>200403749.38594061</v>
      </c>
      <c r="D55" s="13">
        <f t="shared" si="4"/>
        <v>3.9293529048211608</v>
      </c>
      <c r="E55" s="43">
        <f>SUM(E53:E54)</f>
        <v>71517205.746638641</v>
      </c>
      <c r="F55" s="13">
        <f t="shared" si="5"/>
        <v>2.7158139122325289</v>
      </c>
      <c r="G55" s="43">
        <f>SUM(G53:G54)</f>
        <v>138749461.92722771</v>
      </c>
      <c r="H55" s="71">
        <f t="shared" si="6"/>
        <v>4.653340195313473</v>
      </c>
      <c r="K55" s="33"/>
    </row>
    <row r="56" spans="2:11" x14ac:dyDescent="0.3">
      <c r="B56" s="77" t="s">
        <v>22</v>
      </c>
      <c r="C56" s="78">
        <f t="shared" ref="C56" si="12">+E27</f>
        <v>-5470739.6427850975</v>
      </c>
      <c r="D56" s="72">
        <f t="shared" si="4"/>
        <v>-0.10726579104814889</v>
      </c>
      <c r="E56" s="79">
        <f>+'Auto Pipe'!E57+'Auto Plas'!E56+OEM!E56+Part!E57+Other!E56</f>
        <v>-6312513.1455455953</v>
      </c>
      <c r="F56" s="72">
        <f t="shared" si="5"/>
        <v>-0.23971309900665705</v>
      </c>
      <c r="G56" s="78">
        <f>+'Auto Pipe'!G57+'Auto Plas'!G56+OEM!G56+Part!G57+Other!G56</f>
        <v>-4231632.8822083781</v>
      </c>
      <c r="H56" s="72">
        <f t="shared" si="6"/>
        <v>-0.14191930627391006</v>
      </c>
      <c r="K56" s="33"/>
    </row>
    <row r="57" spans="2:11" ht="15" thickBot="1" x14ac:dyDescent="0.35">
      <c r="B57" s="11" t="s">
        <v>23</v>
      </c>
      <c r="C57" s="80">
        <f>SUM(C55:C56)</f>
        <v>194933009.74315551</v>
      </c>
      <c r="D57" s="81">
        <f t="shared" si="4"/>
        <v>3.8220871137730121</v>
      </c>
      <c r="E57" s="82">
        <f>SUM(E55:E56)</f>
        <v>65204692.601093046</v>
      </c>
      <c r="F57" s="81">
        <f t="shared" si="5"/>
        <v>2.4761008132258717</v>
      </c>
      <c r="G57" s="80">
        <f>SUM(G55:G56)</f>
        <v>134517829.04501933</v>
      </c>
      <c r="H57" s="81">
        <f t="shared" si="6"/>
        <v>4.5114208890395631</v>
      </c>
      <c r="K57" s="33"/>
    </row>
    <row r="58" spans="2:11" ht="15" thickTop="1" x14ac:dyDescent="0.3">
      <c r="B58" s="55" t="s">
        <v>40</v>
      </c>
      <c r="C58" s="56">
        <f>+C54/C53</f>
        <v>-0.14162498792223044</v>
      </c>
      <c r="D58" s="57"/>
      <c r="E58" s="56">
        <f>+E54/E53</f>
        <v>-0.11130809143155374</v>
      </c>
      <c r="F58" s="57"/>
      <c r="G58" s="56">
        <f>+G54/G53</f>
        <v>-6.060785277383713E-2</v>
      </c>
      <c r="H58" s="57"/>
      <c r="K58" s="33"/>
    </row>
    <row r="59" spans="2:11" s="64" customFormat="1" x14ac:dyDescent="0.3">
      <c r="C59" s="63">
        <f>+C57-E28</f>
        <v>0</v>
      </c>
      <c r="E59" s="63">
        <f>+E57-'[1]Segment-acc'!$N$111</f>
        <v>0</v>
      </c>
      <c r="G59" s="63">
        <f>+G57-'[1]Segment-acc'!$AV$111</f>
        <v>5.5131018161773682E-3</v>
      </c>
      <c r="J59" s="65"/>
      <c r="K59" s="68"/>
    </row>
    <row r="60" spans="2:11" hidden="1" x14ac:dyDescent="0.3">
      <c r="J60" s="29"/>
    </row>
    <row r="61" spans="2:11" hidden="1" x14ac:dyDescent="0.3">
      <c r="J61" s="29"/>
    </row>
    <row r="62" spans="2:11" x14ac:dyDescent="0.3">
      <c r="B62" s="1" t="s">
        <v>0</v>
      </c>
      <c r="C62" s="16" t="str">
        <f>+C32</f>
        <v>Total</v>
      </c>
      <c r="D62" s="59"/>
      <c r="E62" s="50" t="str">
        <f>+E32</f>
        <v>Total</v>
      </c>
      <c r="F62" s="59" t="s">
        <v>25</v>
      </c>
      <c r="G62" s="16" t="str">
        <f>+G32</f>
        <v>Total</v>
      </c>
      <c r="H62" s="59" t="s">
        <v>25</v>
      </c>
      <c r="J62" s="29"/>
    </row>
    <row r="63" spans="2:11" x14ac:dyDescent="0.3">
      <c r="B63" s="2"/>
      <c r="C63" s="17" t="s">
        <v>38</v>
      </c>
      <c r="D63" s="60"/>
      <c r="E63" s="51" t="s">
        <v>39</v>
      </c>
      <c r="F63" s="60"/>
      <c r="G63" s="17" t="s">
        <v>35</v>
      </c>
      <c r="H63" s="60"/>
      <c r="J63" s="29"/>
    </row>
    <row r="64" spans="2:11" x14ac:dyDescent="0.3">
      <c r="B64" s="34"/>
      <c r="C64" s="14"/>
      <c r="D64" s="12"/>
      <c r="E64" s="14"/>
      <c r="F64" s="12"/>
      <c r="G64" s="14"/>
      <c r="H64" s="12"/>
      <c r="J64" s="29"/>
    </row>
    <row r="65" spans="2:11" x14ac:dyDescent="0.3">
      <c r="B65" s="4" t="s">
        <v>1</v>
      </c>
      <c r="C65" s="15">
        <f>+E35</f>
        <v>2633361786.1117768</v>
      </c>
      <c r="D65" s="19">
        <f>+(C65/C$65)*100</f>
        <v>100</v>
      </c>
      <c r="E65" s="15">
        <f>+'Auto Pipe'!E66+'Auto Plas'!E65+OEM!E65+Part!E66+Other!E65</f>
        <v>0</v>
      </c>
      <c r="F65" s="19" t="e">
        <f>+(E65/E$65)*100</f>
        <v>#DIV/0!</v>
      </c>
      <c r="G65" s="15">
        <f>+'Auto Pipe'!G66+'Auto Plas'!G65+OEM!G65+Part!G66+Other!G65</f>
        <v>4651358973.9391909</v>
      </c>
      <c r="H65" s="19">
        <f>+(G65/G$65)*100</f>
        <v>100</v>
      </c>
      <c r="J65" s="29"/>
      <c r="K65" s="30"/>
    </row>
    <row r="66" spans="2:11" x14ac:dyDescent="0.3">
      <c r="B66" s="5" t="s">
        <v>2</v>
      </c>
      <c r="C66" s="18">
        <f t="shared" ref="C66:C68" si="13">+E36</f>
        <v>-1868388933.7106771</v>
      </c>
      <c r="D66" s="20">
        <f t="shared" ref="D66:F87" si="14">+(C66/C$65)*100</f>
        <v>-70.950711883360285</v>
      </c>
      <c r="E66" s="52">
        <f>+'Auto Pipe'!E67+'Auto Plas'!E66+OEM!E66+Part!E67+Other!E66</f>
        <v>0</v>
      </c>
      <c r="F66" s="20" t="e">
        <f t="shared" si="14"/>
        <v>#DIV/0!</v>
      </c>
      <c r="G66" s="18">
        <f>+'Auto Pipe'!G67+'Auto Plas'!G66+OEM!G66+Part!G67+Other!G66</f>
        <v>-3672664951.0758944</v>
      </c>
      <c r="H66" s="20">
        <f t="shared" ref="H66" si="15">+(G66/G$65)*100</f>
        <v>-78.958966006563671</v>
      </c>
      <c r="J66" s="29"/>
      <c r="K66" s="30"/>
    </row>
    <row r="67" spans="2:11" x14ac:dyDescent="0.3">
      <c r="B67" s="5" t="s">
        <v>3</v>
      </c>
      <c r="C67" s="18">
        <f t="shared" si="13"/>
        <v>-158746073.21999991</v>
      </c>
      <c r="D67" s="20">
        <f t="shared" si="14"/>
        <v>-6.0282667598967627</v>
      </c>
      <c r="E67" s="52">
        <f>+'Auto Pipe'!E68+'Auto Plas'!E67+OEM!E67+Part!E68+Other!E67</f>
        <v>0</v>
      </c>
      <c r="F67" s="20" t="e">
        <f t="shared" si="14"/>
        <v>#DIV/0!</v>
      </c>
      <c r="G67" s="18">
        <f>+'Auto Pipe'!G68+'Auto Plas'!G67+OEM!G67+Part!G68+Other!G67</f>
        <v>-180350692.61000001</v>
      </c>
      <c r="H67" s="20">
        <f t="shared" ref="H67" si="16">+(G67/G$65)*100</f>
        <v>-3.8773763457190822</v>
      </c>
      <c r="J67" s="29"/>
      <c r="K67" s="30"/>
    </row>
    <row r="68" spans="2:11" x14ac:dyDescent="0.3">
      <c r="B68" s="6" t="s">
        <v>4</v>
      </c>
      <c r="C68" s="46">
        <f t="shared" si="13"/>
        <v>-367293159.0504446</v>
      </c>
      <c r="D68" s="73">
        <f t="shared" si="14"/>
        <v>-13.947690780185656</v>
      </c>
      <c r="E68" s="54">
        <f>+'Auto Pipe'!E69+'Auto Plas'!E68+OEM!E68+Part!E69+Other!E68</f>
        <v>0</v>
      </c>
      <c r="F68" s="73" t="e">
        <f t="shared" si="14"/>
        <v>#DIV/0!</v>
      </c>
      <c r="G68" s="46">
        <f>+'Auto Pipe'!G69+'Auto Plas'!G68+OEM!G68+Part!G69+Other!G68</f>
        <v>-513630865.92472482</v>
      </c>
      <c r="H68" s="73">
        <f t="shared" ref="H68" si="17">+(G68/G$65)*100</f>
        <v>-11.04259784726389</v>
      </c>
      <c r="J68" s="29"/>
      <c r="K68" s="30"/>
    </row>
    <row r="69" spans="2:11" x14ac:dyDescent="0.3">
      <c r="B69" s="7" t="s">
        <v>5</v>
      </c>
      <c r="C69" s="74">
        <f>SUM(C66:C68)</f>
        <v>-2394428165.9811215</v>
      </c>
      <c r="D69" s="75">
        <f t="shared" si="14"/>
        <v>-90.926669423442689</v>
      </c>
      <c r="E69" s="74">
        <f>SUM(E66:E68)</f>
        <v>0</v>
      </c>
      <c r="F69" s="75" t="e">
        <f t="shared" si="14"/>
        <v>#DIV/0!</v>
      </c>
      <c r="G69" s="74">
        <f>SUM(G66:G68)</f>
        <v>-4366646509.6106195</v>
      </c>
      <c r="H69" s="76">
        <f t="shared" ref="H69" si="18">+(G69/G$65)*100</f>
        <v>-93.878940199546648</v>
      </c>
      <c r="J69" s="29"/>
      <c r="K69" s="30"/>
    </row>
    <row r="70" spans="2:11" x14ac:dyDescent="0.3">
      <c r="B70" s="7" t="s">
        <v>6</v>
      </c>
      <c r="C70" s="43">
        <f>+C65+C69</f>
        <v>238933620.13065529</v>
      </c>
      <c r="D70" s="13">
        <f t="shared" si="14"/>
        <v>9.0733305765573</v>
      </c>
      <c r="E70" s="43">
        <f>+E65+E69</f>
        <v>0</v>
      </c>
      <c r="F70" s="13" t="e">
        <f t="shared" si="14"/>
        <v>#DIV/0!</v>
      </c>
      <c r="G70" s="43">
        <f>+G65+G69</f>
        <v>284712464.32857132</v>
      </c>
      <c r="H70" s="13">
        <f t="shared" ref="H70" si="19">+(G70/G$65)*100</f>
        <v>6.1210598004533514</v>
      </c>
      <c r="J70" s="29"/>
      <c r="K70" s="30"/>
    </row>
    <row r="71" spans="2:11" ht="28.8" x14ac:dyDescent="0.3">
      <c r="B71" s="8" t="s">
        <v>7</v>
      </c>
      <c r="C71" s="18">
        <f t="shared" ref="C71:C72" si="20">+E41</f>
        <v>17867369.369925156</v>
      </c>
      <c r="D71" s="21">
        <f t="shared" si="14"/>
        <v>0.67850036649566348</v>
      </c>
      <c r="E71" s="52">
        <f>+'Auto Pipe'!E72+'Auto Plas'!E71+OEM!E71+Part!E72+Other!E71</f>
        <v>0</v>
      </c>
      <c r="F71" s="21" t="e">
        <f t="shared" si="14"/>
        <v>#DIV/0!</v>
      </c>
      <c r="G71" s="18">
        <f>+'Auto Pipe'!G72+'Auto Plas'!G71+OEM!G71+Part!G72+Other!G71</f>
        <v>57229210.290567547</v>
      </c>
      <c r="H71" s="21">
        <f t="shared" ref="H71" si="21">+(G71/G$65)*100</f>
        <v>1.230376124724269</v>
      </c>
      <c r="J71" s="61" t="s">
        <v>44</v>
      </c>
      <c r="K71" s="30"/>
    </row>
    <row r="72" spans="2:11" x14ac:dyDescent="0.3">
      <c r="B72" s="6" t="s">
        <v>8</v>
      </c>
      <c r="C72" s="46">
        <f t="shared" si="20"/>
        <v>355740.97794520541</v>
      </c>
      <c r="D72" s="25">
        <f t="shared" si="14"/>
        <v>1.3509005098401829E-2</v>
      </c>
      <c r="E72" s="54">
        <f>+'Auto Pipe'!E73+'Auto Plas'!E72+OEM!E72+Part!E73+Other!E72</f>
        <v>0</v>
      </c>
      <c r="F72" s="25" t="e">
        <f t="shared" si="14"/>
        <v>#DIV/0!</v>
      </c>
      <c r="G72" s="18">
        <f>+'Auto Pipe'!G73+'Auto Plas'!G72+OEM!G72+Part!G73+Other!G72</f>
        <v>947106.45348488237</v>
      </c>
      <c r="H72" s="25">
        <f t="shared" ref="H72" si="22">+(G72/G$65)*100</f>
        <v>2.0361929896001708E-2</v>
      </c>
      <c r="J72" s="29"/>
      <c r="K72" s="30"/>
    </row>
    <row r="73" spans="2:11" x14ac:dyDescent="0.3">
      <c r="B73" s="45" t="s">
        <v>9</v>
      </c>
      <c r="C73" s="48">
        <f>SUM(C70:C72)</f>
        <v>257156730.47852564</v>
      </c>
      <c r="D73" s="13">
        <f t="shared" si="14"/>
        <v>9.7653399481513645</v>
      </c>
      <c r="E73" s="43">
        <f>SUM(E70:E72)</f>
        <v>0</v>
      </c>
      <c r="F73" s="13" t="e">
        <f t="shared" si="14"/>
        <v>#DIV/0!</v>
      </c>
      <c r="G73" s="43">
        <f>SUM(G70:G72)</f>
        <v>342888781.07262373</v>
      </c>
      <c r="H73" s="13">
        <f t="shared" ref="H73" si="23">+(G73/G$65)*100</f>
        <v>7.3717978550736225</v>
      </c>
      <c r="J73" s="29"/>
      <c r="K73" s="30"/>
    </row>
    <row r="74" spans="2:11" x14ac:dyDescent="0.3">
      <c r="B74" s="8" t="s">
        <v>10</v>
      </c>
      <c r="C74" s="47">
        <f t="shared" ref="C74:C77" si="24">+E44</f>
        <v>-42202419.224205635</v>
      </c>
      <c r="D74" s="24">
        <f t="shared" si="14"/>
        <v>-1.6026061989195393</v>
      </c>
      <c r="E74" s="53">
        <f>+'Auto Pipe'!E75+'Auto Plas'!E74+OEM!E74+Part!E75+Other!E74</f>
        <v>0</v>
      </c>
      <c r="F74" s="24" t="e">
        <f t="shared" si="14"/>
        <v>#DIV/0!</v>
      </c>
      <c r="G74" s="18">
        <f>+'Auto Pipe'!G75+'Auto Plas'!G74+OEM!G74+Part!G75+Other!G74</f>
        <v>-45750863.215233639</v>
      </c>
      <c r="H74" s="24">
        <f t="shared" ref="H74" si="25">+(G74/G$65)*100</f>
        <v>-0.98360207138533695</v>
      </c>
      <c r="J74" s="29"/>
      <c r="K74" s="30"/>
    </row>
    <row r="75" spans="2:11" ht="57.6" x14ac:dyDescent="0.3">
      <c r="B75" s="5" t="s">
        <v>11</v>
      </c>
      <c r="C75" s="18">
        <f t="shared" si="24"/>
        <v>-91381832.661892623</v>
      </c>
      <c r="D75" s="22">
        <f t="shared" si="14"/>
        <v>-3.4701586824809261</v>
      </c>
      <c r="E75" s="52">
        <f>+'Auto Pipe'!E76+'Auto Plas'!E75+OEM!E75+Part!E76+Other!E75</f>
        <v>0</v>
      </c>
      <c r="F75" s="22" t="e">
        <f t="shared" si="14"/>
        <v>#DIV/0!</v>
      </c>
      <c r="G75" s="18">
        <f>+'Auto Pipe'!G76+'Auto Plas'!G75+OEM!G75+Part!G76+Other!G75</f>
        <v>-36272948.436776698</v>
      </c>
      <c r="H75" s="22">
        <f t="shared" ref="H75" si="26">+(G75/G$65)*100</f>
        <v>-0.77983549839967503</v>
      </c>
      <c r="J75" s="61" t="s">
        <v>45</v>
      </c>
      <c r="K75" s="30"/>
    </row>
    <row r="76" spans="2:11" x14ac:dyDescent="0.3">
      <c r="B76" s="5" t="s">
        <v>12</v>
      </c>
      <c r="C76" s="18">
        <f t="shared" si="24"/>
        <v>-9153072.1512893606</v>
      </c>
      <c r="D76" s="22">
        <f t="shared" si="14"/>
        <v>-0.34758126283909119</v>
      </c>
      <c r="E76" s="52">
        <f>+'Auto Pipe'!E77+'Auto Plas'!E76+OEM!E76+Part!E77+Other!E76</f>
        <v>0</v>
      </c>
      <c r="F76" s="22" t="e">
        <f t="shared" si="14"/>
        <v>#DIV/0!</v>
      </c>
      <c r="G76" s="18">
        <f>+'Auto Pipe'!G77+'Auto Plas'!G76+OEM!G76+Part!G77+Other!G76</f>
        <v>-7460528.7190780696</v>
      </c>
      <c r="H76" s="22">
        <f t="shared" ref="H76" si="27">+(G76/G$65)*100</f>
        <v>-0.16039460211259121</v>
      </c>
      <c r="J76" s="29"/>
      <c r="K76" s="30"/>
    </row>
    <row r="77" spans="2:11" x14ac:dyDescent="0.3">
      <c r="B77" s="9" t="s">
        <v>13</v>
      </c>
      <c r="C77" s="18">
        <f t="shared" si="24"/>
        <v>-576056.70129032759</v>
      </c>
      <c r="D77" s="23">
        <f t="shared" si="14"/>
        <v>-2.187533457531065E-2</v>
      </c>
      <c r="E77" s="52">
        <f>+'Auto Pipe'!E78+'Auto Plas'!E77+OEM!E77+Part!E78+Other!E77</f>
        <v>0</v>
      </c>
      <c r="F77" s="23" t="e">
        <f t="shared" si="14"/>
        <v>#DIV/0!</v>
      </c>
      <c r="G77" s="18">
        <f>+'Auto Pipe'!G78+'Auto Plas'!G77+OEM!G77+Part!G78+Other!G77</f>
        <v>-443334.84854837967</v>
      </c>
      <c r="H77" s="23">
        <f t="shared" ref="H77" si="28">+(G77/G$65)*100</f>
        <v>-9.5312972194215254E-3</v>
      </c>
      <c r="J77" s="29"/>
      <c r="K77" s="30"/>
    </row>
    <row r="78" spans="2:11" x14ac:dyDescent="0.3">
      <c r="B78" s="7" t="s">
        <v>14</v>
      </c>
      <c r="C78" s="43">
        <f>SUM(C74:C77)</f>
        <v>-143313380.73867798</v>
      </c>
      <c r="D78" s="13">
        <f t="shared" si="14"/>
        <v>-5.4422214788148686</v>
      </c>
      <c r="E78" s="43">
        <f>SUM(E74:E77)</f>
        <v>0</v>
      </c>
      <c r="F78" s="13" t="e">
        <f t="shared" si="14"/>
        <v>#DIV/0!</v>
      </c>
      <c r="G78" s="43">
        <f>SUM(G74:G77)</f>
        <v>-89927675.219636783</v>
      </c>
      <c r="H78" s="13">
        <f t="shared" ref="H78" si="29">+(G78/G$65)*100</f>
        <v>-1.9333634691170245</v>
      </c>
      <c r="J78" s="26"/>
      <c r="K78" s="26"/>
    </row>
    <row r="79" spans="2:11" x14ac:dyDescent="0.3">
      <c r="B79" s="10" t="s">
        <v>15</v>
      </c>
      <c r="C79" s="43">
        <f>SUM(C73,C78)</f>
        <v>113843349.73984766</v>
      </c>
      <c r="D79" s="13">
        <f t="shared" si="14"/>
        <v>4.3231184693364959</v>
      </c>
      <c r="E79" s="43">
        <f>SUM(E73,E78)</f>
        <v>0</v>
      </c>
      <c r="F79" s="13" t="e">
        <f t="shared" si="14"/>
        <v>#DIV/0!</v>
      </c>
      <c r="G79" s="43">
        <f>SUM(G73,G78)</f>
        <v>252961105.85298693</v>
      </c>
      <c r="H79" s="13">
        <f t="shared" ref="H79" si="30">+(G79/G$65)*100</f>
        <v>5.4384343859565973</v>
      </c>
      <c r="J79" s="36"/>
      <c r="K79" s="35"/>
    </row>
    <row r="80" spans="2:11" x14ac:dyDescent="0.3">
      <c r="B80" s="77" t="s">
        <v>16</v>
      </c>
      <c r="C80" s="46">
        <f t="shared" ref="C80" si="31">+E50</f>
        <v>0</v>
      </c>
      <c r="D80" s="72">
        <f t="shared" si="14"/>
        <v>0</v>
      </c>
      <c r="E80" s="54">
        <f>+'Auto Pipe'!E81+'Auto Plas'!E80+OEM!E80+Part!E81+Other!E80</f>
        <v>0</v>
      </c>
      <c r="F80" s="72" t="e">
        <f t="shared" si="14"/>
        <v>#DIV/0!</v>
      </c>
      <c r="G80" s="46">
        <f>+'Auto Pipe'!G81+'Auto Plas'!G80+OEM!G80+Part!G81+Other!G80</f>
        <v>0</v>
      </c>
      <c r="H80" s="72">
        <f t="shared" ref="H80" si="32">+(G80/G$65)*100</f>
        <v>0</v>
      </c>
      <c r="J80" s="29"/>
      <c r="K80" s="30"/>
    </row>
    <row r="81" spans="2:11" x14ac:dyDescent="0.3">
      <c r="B81" s="7" t="s">
        <v>17</v>
      </c>
      <c r="C81" s="43">
        <f>SUM(C79:C80)</f>
        <v>113843349.73984766</v>
      </c>
      <c r="D81" s="13">
        <f t="shared" si="14"/>
        <v>4.3231184693364959</v>
      </c>
      <c r="E81" s="43">
        <f>SUM(E79:E80)</f>
        <v>0</v>
      </c>
      <c r="F81" s="13" t="e">
        <f t="shared" si="14"/>
        <v>#DIV/0!</v>
      </c>
      <c r="G81" s="43">
        <f>SUM(G79:G80)</f>
        <v>252961105.85298693</v>
      </c>
      <c r="H81" s="71">
        <f t="shared" ref="H81" si="33">+(G81/G$65)*100</f>
        <v>5.4384343859565973</v>
      </c>
      <c r="J81" s="29"/>
      <c r="K81" s="30"/>
    </row>
    <row r="82" spans="2:11" x14ac:dyDescent="0.3">
      <c r="B82" s="77" t="s">
        <v>18</v>
      </c>
      <c r="C82" s="47">
        <f t="shared" ref="C82" si="34">+E52</f>
        <v>-33368659.853402682</v>
      </c>
      <c r="D82" s="72">
        <f t="shared" si="14"/>
        <v>-1.267150606854986</v>
      </c>
      <c r="E82" s="53">
        <f>+'Auto Pipe'!E83+'Auto Plas'!E82+OEM!E82+Part!E83+Other!E82</f>
        <v>0</v>
      </c>
      <c r="F82" s="72" t="e">
        <f t="shared" si="14"/>
        <v>#DIV/0!</v>
      </c>
      <c r="G82" s="47">
        <f>+'Auto Pipe'!G83+'Auto Plas'!G82+OEM!G82+Part!G83+Other!G82</f>
        <v>-19920560.261563219</v>
      </c>
      <c r="H82" s="72">
        <f t="shared" ref="H82" si="35">+(G82/G$65)*100</f>
        <v>-0.42827398128535948</v>
      </c>
      <c r="J82" s="29"/>
      <c r="K82" s="30"/>
    </row>
    <row r="83" spans="2:11" x14ac:dyDescent="0.3">
      <c r="B83" s="7" t="s">
        <v>19</v>
      </c>
      <c r="C83" s="43">
        <f>SUM(C81:C82)</f>
        <v>80474689.886444986</v>
      </c>
      <c r="D83" s="13">
        <f t="shared" si="14"/>
        <v>3.0559678624815101</v>
      </c>
      <c r="E83" s="43">
        <f>SUM(E81:E82)</f>
        <v>0</v>
      </c>
      <c r="F83" s="13" t="e">
        <f t="shared" si="14"/>
        <v>#DIV/0!</v>
      </c>
      <c r="G83" s="43">
        <f>SUM(G81:G82)</f>
        <v>233040545.59142372</v>
      </c>
      <c r="H83" s="13">
        <f t="shared" ref="H83" si="36">+(G83/G$65)*100</f>
        <v>5.0101604046712387</v>
      </c>
      <c r="J83" s="29"/>
      <c r="K83" s="30"/>
    </row>
    <row r="84" spans="2:11" x14ac:dyDescent="0.3">
      <c r="B84" s="77" t="s">
        <v>20</v>
      </c>
      <c r="C84" s="46">
        <f t="shared" ref="C84" si="37">+E54</f>
        <v>-8957484.1398063507</v>
      </c>
      <c r="D84" s="72">
        <f t="shared" si="14"/>
        <v>-0.34015395024898176</v>
      </c>
      <c r="E84" s="54">
        <f>+'Auto Pipe'!E85+'Auto Plas'!E84+OEM!E84+Part!E85+Other!E84</f>
        <v>0</v>
      </c>
      <c r="F84" s="72" t="e">
        <f t="shared" si="14"/>
        <v>#DIV/0!</v>
      </c>
      <c r="G84" s="46">
        <f>+'Auto Pipe'!G85+'Auto Plas'!G84+OEM!G84+Part!G85+Other!G84</f>
        <v>-39219467.105651319</v>
      </c>
      <c r="H84" s="72">
        <f t="shared" ref="H84" si="38">+(G84/G$65)*100</f>
        <v>-0.84318297782200058</v>
      </c>
      <c r="J84" s="29"/>
      <c r="K84" s="30"/>
    </row>
    <row r="85" spans="2:11" x14ac:dyDescent="0.3">
      <c r="B85" s="7" t="s">
        <v>21</v>
      </c>
      <c r="C85" s="43">
        <f>SUM(C83:C84)</f>
        <v>71517205.746638641</v>
      </c>
      <c r="D85" s="13">
        <f t="shared" si="14"/>
        <v>2.7158139122325284</v>
      </c>
      <c r="E85" s="43">
        <f>SUM(E83:E84)</f>
        <v>0</v>
      </c>
      <c r="F85" s="13" t="e">
        <f t="shared" si="14"/>
        <v>#DIV/0!</v>
      </c>
      <c r="G85" s="43">
        <f>SUM(G83:G84)</f>
        <v>193821078.4857724</v>
      </c>
      <c r="H85" s="71">
        <f t="shared" ref="H85" si="39">+(G85/G$65)*100</f>
        <v>4.166977426849237</v>
      </c>
      <c r="J85" s="29"/>
      <c r="K85" s="30"/>
    </row>
    <row r="86" spans="2:11" x14ac:dyDescent="0.3">
      <c r="B86" s="77" t="s">
        <v>22</v>
      </c>
      <c r="C86" s="78">
        <f t="shared" ref="C86" si="40">+E56</f>
        <v>-6312513.1455455953</v>
      </c>
      <c r="D86" s="72">
        <f t="shared" si="14"/>
        <v>-0.23971309900665702</v>
      </c>
      <c r="E86" s="79">
        <f>+'Auto Pipe'!E87+'Auto Plas'!E86+OEM!E86+Part!E87+Other!E86</f>
        <v>0</v>
      </c>
      <c r="F86" s="72" t="e">
        <f t="shared" si="14"/>
        <v>#DIV/0!</v>
      </c>
      <c r="G86" s="78">
        <f>+'Auto Pipe'!G87+'Auto Plas'!G86+OEM!G86+Part!G87+Other!G86</f>
        <v>-4495782.4871253679</v>
      </c>
      <c r="H86" s="72">
        <f t="shared" ref="H86" si="41">+(G86/G$65)*100</f>
        <v>-9.6655246613183532E-2</v>
      </c>
      <c r="J86" s="29"/>
      <c r="K86" s="30"/>
    </row>
    <row r="87" spans="2:11" ht="15" thickBot="1" x14ac:dyDescent="0.35">
      <c r="B87" s="11" t="s">
        <v>23</v>
      </c>
      <c r="C87" s="80">
        <f>SUM(C85:C86)</f>
        <v>65204692.601093046</v>
      </c>
      <c r="D87" s="81">
        <f t="shared" si="14"/>
        <v>2.4761008132258717</v>
      </c>
      <c r="E87" s="82">
        <f>SUM(E85:E86)</f>
        <v>0</v>
      </c>
      <c r="F87" s="81" t="e">
        <f t="shared" si="14"/>
        <v>#DIV/0!</v>
      </c>
      <c r="G87" s="80">
        <f>SUM(G85:G86)</f>
        <v>189325295.99864703</v>
      </c>
      <c r="H87" s="81">
        <f t="shared" ref="H87" si="42">+(G87/G$65)*100</f>
        <v>4.0703221802360545</v>
      </c>
      <c r="J87" s="29"/>
      <c r="K87" s="30"/>
    </row>
    <row r="88" spans="2:11" ht="15" thickTop="1" x14ac:dyDescent="0.3">
      <c r="C88" s="44">
        <f>+C87-E57</f>
        <v>0</v>
      </c>
      <c r="E88" s="44"/>
      <c r="G88" s="44">
        <f>+G87-'[1]Segment-acc'!$AE$138</f>
        <v>0</v>
      </c>
    </row>
    <row r="89" spans="2:11" x14ac:dyDescent="0.3">
      <c r="B89" s="55" t="s">
        <v>40</v>
      </c>
      <c r="C89" s="56">
        <f>+C84/C83</f>
        <v>-0.11130809143155374</v>
      </c>
      <c r="D89" s="57"/>
      <c r="E89" s="56" t="e">
        <f>+E84/E83</f>
        <v>#DIV/0!</v>
      </c>
      <c r="F89" s="57"/>
      <c r="G89" s="56">
        <f>+G84/G83</f>
        <v>-0.1682946073015659</v>
      </c>
      <c r="H89" s="57"/>
    </row>
  </sheetData>
  <mergeCells count="9">
    <mergeCell ref="D62:D63"/>
    <mergeCell ref="F62:F63"/>
    <mergeCell ref="H62:H63"/>
    <mergeCell ref="D3:D4"/>
    <mergeCell ref="F3:F4"/>
    <mergeCell ref="H3:H4"/>
    <mergeCell ref="D32:D33"/>
    <mergeCell ref="F32:F33"/>
    <mergeCell ref="H32:H33"/>
  </mergeCells>
  <printOptions horizontalCentered="1"/>
  <pageMargins left="0.45" right="0.45" top="0.5" bottom="0.5" header="0.3" footer="0.3"/>
  <pageSetup paperSize="8" scale="87" orientation="portrait" r:id="rId1"/>
  <ignoredErrors>
    <ignoredError sqref="D35:D57 D6:D9 C6:C9 E6:E9 E11:E13 E14:E22 C10 E10 F6:F9 H10 H23:H28 H6:H9 H11:H22 C35:C39 C41:C42 C56:C57 H35:H57 F35:F57 E35:E57 G35:G57 H65 D65:D68 C65:C68 G87" unlockedFormula="1"/>
    <ignoredError sqref="E23:E28 D10:D18 C19:D28 C11:C18 G11:G22 G6:G9 G10 G23:G28 F23:F28 F10 F11:F22 C43:C55 C83 C73 C74:C77 C78:C79 C80 C82 C81 C84 C85 C86 C71:C72 C87 C69:C70 D85 D86 D81 D82 D78:D79 D80 D73 D74:D77 D83 D84 D69:D70 D87 D71:D72 E87 G65:G86 E65 E71:E72 E84 E74:E77 E80 E82 E86 E66:E68 E85 E81 E78:E79 E73 E83 E69:E70" formula="1" unlockedFormula="1"/>
    <ignoredError sqref="H66:H68 H87 H71:H86 H69:H70 F69:F70 F71:F72 F83 F84 F73 F74:F77 F78:F79 F80 F81 F82 F85 F86 F66:F68 F87" evalError="1" unlockedFormula="1"/>
    <ignoredError sqref="F65" evalError="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Auto Pipe</vt:lpstr>
      <vt:lpstr>Auto Plas</vt:lpstr>
      <vt:lpstr>Auto</vt:lpstr>
      <vt:lpstr>OEM</vt:lpstr>
      <vt:lpstr>Part</vt:lpstr>
      <vt:lpstr>Other</vt:lpstr>
      <vt:lpstr>Total</vt:lpstr>
      <vt:lpstr>Auto!Print_Area</vt:lpstr>
      <vt:lpstr>'Auto Pipe'!Print_Area</vt:lpstr>
      <vt:lpstr>'Auto Plas'!Print_Area</vt:lpstr>
      <vt:lpstr>OEM!Print_Area</vt:lpstr>
      <vt:lpstr>Other!Print_Area</vt:lpstr>
      <vt:lpstr>Part!Print_Area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SNC_Achara</dc:creator>
  <cp:lastModifiedBy>SAHP_Yaowaluk Banyennjam</cp:lastModifiedBy>
  <cp:lastPrinted>2022-12-24T04:08:14Z</cp:lastPrinted>
  <dcterms:created xsi:type="dcterms:W3CDTF">2021-07-19T14:18:28Z</dcterms:created>
  <dcterms:modified xsi:type="dcterms:W3CDTF">2022-12-24T04:09:08Z</dcterms:modified>
</cp:coreProperties>
</file>