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รวมแผนงาน\"/>
    </mc:Choice>
  </mc:AlternateContent>
  <xr:revisionPtr revIDLastSave="0" documentId="13_ncr:1_{66AD7BCC-560B-406D-B2FB-85D701BC5165}" xr6:coauthVersionLast="47" xr6:coauthVersionMax="47" xr10:uidLastSave="{00000000-0000-0000-0000-000000000000}"/>
  <bookViews>
    <workbookView xWindow="-108" yWindow="-108" windowWidth="23256" windowHeight="12576" xr2:uid="{667C3700-5682-4331-BCF9-F08B5BD21585}"/>
  </bookViews>
  <sheets>
    <sheet name="แผน" sheetId="7" r:id="rId1"/>
    <sheet name="การบันทึกบัญชี" sheetId="6" r:id="rId2"/>
    <sheet name="SPEC SSMA " sheetId="1" r:id="rId3"/>
    <sheet name="SPEC SSMA (KPMG)" sheetId="4" r:id="rId4"/>
    <sheet name="เมือลดทุน" sheetId="2" r:id="rId5"/>
    <sheet name="เมื่อเลิก" sheetId="3" r:id="rId6"/>
    <sheet name="BV 31.12.22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4" i="6" l="1"/>
  <c r="H23" i="6"/>
  <c r="H22" i="6" s="1"/>
  <c r="H24" i="6" s="1"/>
  <c r="K26" i="5" l="1"/>
  <c r="K28" i="5" s="1"/>
  <c r="K30" i="5" s="1"/>
  <c r="K41" i="5" s="1"/>
  <c r="K15" i="5"/>
  <c r="K16" i="5" s="1"/>
  <c r="K9" i="5"/>
  <c r="K10" i="5"/>
  <c r="K11" i="5"/>
  <c r="K8" i="5"/>
  <c r="G8" i="5"/>
  <c r="G26" i="5"/>
  <c r="K39" i="5"/>
  <c r="J8" i="5"/>
  <c r="J15" i="5"/>
  <c r="I8" i="5"/>
  <c r="I11" i="5"/>
  <c r="H8" i="5"/>
  <c r="H10" i="5"/>
  <c r="C24" i="6"/>
  <c r="D14" i="6"/>
  <c r="B14" i="6"/>
  <c r="C10" i="6"/>
  <c r="C6" i="6"/>
  <c r="C71" i="1"/>
  <c r="D10" i="5"/>
  <c r="D12" i="5" s="1"/>
  <c r="D18" i="5" s="1"/>
  <c r="D8" i="5"/>
  <c r="D39" i="5"/>
  <c r="D28" i="5"/>
  <c r="D30" i="5" s="1"/>
  <c r="D41" i="5" s="1"/>
  <c r="D16" i="5"/>
  <c r="C67" i="4"/>
  <c r="C14" i="6" l="1"/>
  <c r="D23" i="6"/>
  <c r="K12" i="5"/>
  <c r="K18" i="5" s="1"/>
  <c r="K42" i="5" s="1"/>
  <c r="D42" i="5"/>
  <c r="D62" i="4"/>
  <c r="C62" i="4"/>
  <c r="D60" i="4"/>
  <c r="I60" i="4"/>
  <c r="H31" i="4"/>
  <c r="I30" i="4"/>
  <c r="I31" i="4" s="1"/>
  <c r="D21" i="4"/>
  <c r="D68" i="4"/>
  <c r="G19" i="4"/>
  <c r="B49" i="4" s="1"/>
  <c r="B52" i="4" s="1"/>
  <c r="C19" i="4"/>
  <c r="C22" i="4" s="1"/>
  <c r="D14" i="4"/>
  <c r="B14" i="4"/>
  <c r="C14" i="4" s="1"/>
  <c r="G12" i="4"/>
  <c r="C10" i="4"/>
  <c r="I8" i="4"/>
  <c r="I12" i="4" s="1"/>
  <c r="G7" i="4"/>
  <c r="G6" i="4" s="1"/>
  <c r="I6" i="4" s="1"/>
  <c r="C6" i="4"/>
  <c r="C67" i="1"/>
  <c r="D68" i="1" s="1"/>
  <c r="C19" i="1"/>
  <c r="C22" i="1" s="1"/>
  <c r="G19" i="1"/>
  <c r="B49" i="1" s="1"/>
  <c r="B52" i="1" s="1"/>
  <c r="C6" i="1"/>
  <c r="G12" i="1"/>
  <c r="C10" i="1"/>
  <c r="D22" i="6" l="1"/>
  <c r="G23" i="4"/>
  <c r="I23" i="4" s="1"/>
  <c r="I27" i="4" s="1"/>
  <c r="J57" i="4" s="1"/>
  <c r="C59" i="4" s="1"/>
  <c r="H12" i="4"/>
  <c r="D49" i="4"/>
  <c r="D52" i="4" s="1"/>
  <c r="C49" i="4"/>
  <c r="I7" i="4"/>
  <c r="D20" i="4"/>
  <c r="G23" i="1"/>
  <c r="I23" i="1" s="1"/>
  <c r="I27" i="1" s="1"/>
  <c r="H59" i="1" s="1"/>
  <c r="C59" i="1" s="1"/>
  <c r="C26" i="6" l="1"/>
  <c r="D24" i="6"/>
  <c r="H59" i="4"/>
  <c r="I61" i="4" s="1"/>
  <c r="I62" i="4" s="1"/>
  <c r="H62" i="4"/>
  <c r="C52" i="4"/>
  <c r="D22" i="4"/>
  <c r="G7" i="1"/>
  <c r="I7" i="1" s="1"/>
  <c r="I8" i="1"/>
  <c r="I12" i="1" s="1"/>
  <c r="H12" i="1" s="1"/>
  <c r="D14" i="1"/>
  <c r="D21" i="1" s="1"/>
  <c r="B14" i="1"/>
  <c r="C28" i="6" l="1"/>
  <c r="D27" i="6"/>
  <c r="D28" i="6" s="1"/>
  <c r="D30" i="6"/>
  <c r="D20" i="1"/>
  <c r="D49" i="1"/>
  <c r="G6" i="1"/>
  <c r="I6" i="1" s="1"/>
  <c r="C14" i="1"/>
  <c r="C49" i="1" l="1"/>
  <c r="D52" i="1"/>
  <c r="D22" i="1"/>
  <c r="C60" i="1"/>
  <c r="C63" i="1" s="1"/>
  <c r="D62" i="1" l="1"/>
  <c r="D63" i="1" s="1"/>
  <c r="D64" i="1" s="1"/>
  <c r="C52" i="1"/>
</calcChain>
</file>

<file path=xl/sharedStrings.xml><?xml version="1.0" encoding="utf-8"?>
<sst xmlns="http://schemas.openxmlformats.org/spreadsheetml/2006/main" count="243" uniqueCount="137">
  <si>
    <t>SPEC</t>
  </si>
  <si>
    <t>SSMA</t>
  </si>
  <si>
    <t>จำนวน(หุ้น)</t>
  </si>
  <si>
    <t xml:space="preserve"> ราคา</t>
  </si>
  <si>
    <t>มูลค่า</t>
  </si>
  <si>
    <t>รวม</t>
  </si>
  <si>
    <t xml:space="preserve"> ราคาซื้อ</t>
  </si>
  <si>
    <t>ทุนหุ้นสามัญ</t>
  </si>
  <si>
    <t xml:space="preserve"> ราคาPar</t>
  </si>
  <si>
    <t>Sugimoto</t>
  </si>
  <si>
    <t>ขาดทุนสะสม ณ 30 พ.ย. 64</t>
  </si>
  <si>
    <t>ส่วนของผู้ถือหุ้นสุทธิ</t>
  </si>
  <si>
    <t>ทุนหุ้นสามัญสุทธิ หลังการลดทุน</t>
  </si>
  <si>
    <t>จำนวน (หุ้น)</t>
  </si>
  <si>
    <t>ทุนหุ้นสามัญ ก่อนการลดทุน</t>
  </si>
  <si>
    <t>งลท ใน SSMA  (ซื้อต่อมาจาก SNC ปี 2019)</t>
  </si>
  <si>
    <t>งลท ใน SSMA  (ซื้อต่อมาจาก Sugimoto ปี 2020)</t>
  </si>
  <si>
    <t>รวม งลท ใน SSMA ณ 30/11/2021</t>
  </si>
  <si>
    <t>ขาดทุนสะสม ณ 30/11/2021</t>
  </si>
  <si>
    <t>Dr. เงินสด</t>
  </si>
  <si>
    <t xml:space="preserve">  Cr. งลท ใน SSMA</t>
  </si>
  <si>
    <t>SSMA ลดทุน 2,630,000 หุ้น (73.06%) เป็นการลดจำนวนหุ้น ที่ราคา par</t>
  </si>
  <si>
    <t>https://www.rd.go.th/31482.html</t>
  </si>
  <si>
    <t>ลดทุน</t>
  </si>
  <si>
    <t>SPEC จึงจะบันทึกส่วนต่างเป็นส่วนหนึ่งของ Equity</t>
  </si>
  <si>
    <t>ในชื่อบัญชี "ส่วนเกินจากการลดทุน"</t>
  </si>
  <si>
    <t>ส่วนเกิน 98.79 MB จากการลดทุน ก็คือกำไรที่ยังไม่เกิด</t>
  </si>
  <si>
    <t>ขึ้นจริงจาก งลท แต่ยังไม่ถือเป็นกำไรที่ต้องเสียภาษีนิติ</t>
  </si>
  <si>
    <t>บุคคล ใน วันที่ลดทุน ตามคำวินิจฉัยของกรมสรรพากร</t>
  </si>
  <si>
    <t>ในปี 2022 เมื่อ SSMA ชำระบัญชีเสร็จสิ้น</t>
  </si>
  <si>
    <t>งลท ใน SSMA ก่อนลดทุน</t>
  </si>
  <si>
    <t>งลท ใน SSMA หลังลดทุน</t>
  </si>
  <si>
    <t xml:space="preserve">   Cr. งลท ใน SSMA</t>
  </si>
  <si>
    <t xml:space="preserve">   Cr กำไรจาก งลท.</t>
  </si>
  <si>
    <t>Dr. ส่วนเกินจากการลดทุน (equity)</t>
  </si>
  <si>
    <t>Dr. ภาษีนิติบุคคล</t>
  </si>
  <si>
    <t xml:space="preserve">     Cr. ภาษีนิติค้างจ่าย/เงินสด</t>
  </si>
  <si>
    <t>ในปี 2022  SSMA น่าจะชำระบัญชีเสร็จสิ้น  ซึ่งมีเงินสดยกมา</t>
  </si>
  <si>
    <t xml:space="preserve">  Cr. ส่วนเกินจากการลดทุน Equity</t>
  </si>
  <si>
    <t>ส่วนเกิน 38.23 MB จากการลดทุน ให้รับรู้เป็นกำไรในงวดไปเลย</t>
  </si>
  <si>
    <t xml:space="preserve">แต่ยังไม่ถือเป็นกำไรที่ต้องเสียภาษีนิติบุคคล </t>
  </si>
  <si>
    <r>
      <t xml:space="preserve">ใน </t>
    </r>
    <r>
      <rPr>
        <u val="singleAccounting"/>
        <sz val="11"/>
        <color theme="1"/>
        <rFont val="Calibri"/>
        <family val="2"/>
        <scheme val="minor"/>
      </rPr>
      <t>วันที่ลดทุน</t>
    </r>
    <r>
      <rPr>
        <sz val="11"/>
        <color theme="1"/>
        <rFont val="Calibri"/>
        <family val="2"/>
        <charset val="222"/>
        <scheme val="minor"/>
      </rPr>
      <t xml:space="preserve"> ตามคำวินิจฉัยของกรมสรรพากร</t>
    </r>
  </si>
  <si>
    <t>SPEC จึงจะบันทึกส่วนต่างเข้า PL ไปเลย</t>
  </si>
  <si>
    <t>Dr. ทุน</t>
  </si>
  <si>
    <t>Cr. เงินสด</t>
  </si>
  <si>
    <t>SPEC ชำระภาษีในปี 2023</t>
  </si>
  <si>
    <t>Cr. ขาดทุนสะสม</t>
  </si>
  <si>
    <t>(เงินสดอาจจะน้อยกว่านี้)</t>
  </si>
  <si>
    <t xml:space="preserve">  Cr. ส่วนเกินจากการลดทุน PL (รายได้อื่น)</t>
  </si>
  <si>
    <t xml:space="preserve">   Cr. รายได้อื่น (รับคืนทุนจากการปิด SSMA)</t>
  </si>
  <si>
    <t>Account name</t>
  </si>
  <si>
    <t>Per audit</t>
  </si>
  <si>
    <t>period ended</t>
  </si>
  <si>
    <t>31 Dec 22</t>
  </si>
  <si>
    <t>Assets</t>
  </si>
  <si>
    <t>Current assets</t>
  </si>
  <si>
    <t>Cash and cash equivalents</t>
  </si>
  <si>
    <t>Other accounts receivable, net - 3rd parties</t>
  </si>
  <si>
    <t>Amount due from related parties</t>
  </si>
  <si>
    <t>Short-term loans to</t>
  </si>
  <si>
    <t>Total current assets</t>
  </si>
  <si>
    <t>Non-current assets</t>
  </si>
  <si>
    <t>Other non-current assets</t>
  </si>
  <si>
    <t>Total non-current assets</t>
  </si>
  <si>
    <t>Total assets</t>
  </si>
  <si>
    <t>Per client</t>
  </si>
  <si>
    <t>Liabilities</t>
  </si>
  <si>
    <t>Current liabilities</t>
  </si>
  <si>
    <t xml:space="preserve">Other accounts payable - 3rd parties </t>
  </si>
  <si>
    <t>Other current liabilities</t>
  </si>
  <si>
    <t>Total current liabilities</t>
  </si>
  <si>
    <t>Total liabilities</t>
  </si>
  <si>
    <t>Equity</t>
  </si>
  <si>
    <t>Share capital</t>
  </si>
  <si>
    <t>Issued 3,600,000 shares, fully paid and/or paid-up 100%</t>
  </si>
  <si>
    <t>Share premium (discount)</t>
  </si>
  <si>
    <t>Retained earning (deficit)</t>
  </si>
  <si>
    <t>Appropriated - legal reserve</t>
  </si>
  <si>
    <t>Unappropriated (deficit) - Ending</t>
  </si>
  <si>
    <t>Total equity</t>
  </si>
  <si>
    <t>Total liabilities and equity</t>
  </si>
  <si>
    <t>net กำไร</t>
  </si>
  <si>
    <t>รวม งลท ใน SSMA ณ 31/12/2022</t>
  </si>
  <si>
    <t>Tax refund</t>
  </si>
  <si>
    <t>เลิกกิจการ</t>
  </si>
  <si>
    <t>จ่ายค่าสอบบัญชี</t>
  </si>
  <si>
    <t>จาก IPC</t>
  </si>
  <si>
    <t>SEREN</t>
  </si>
  <si>
    <t>รับคืนภาษี</t>
  </si>
  <si>
    <t>จากสรรพากร</t>
  </si>
  <si>
    <t>รับคืนเงินกู้</t>
  </si>
  <si>
    <t>จาก SEREN</t>
  </si>
  <si>
    <t>รับค่าเครื่องจักร</t>
  </si>
  <si>
    <t xml:space="preserve">  Cr. กำไรจากเงินลงทุนใน SSMA</t>
  </si>
  <si>
    <t>Dr. ภาษีเงินได้</t>
  </si>
  <si>
    <t xml:space="preserve">  Cr. ภาษีเงินได้ค้างจ่าย</t>
  </si>
  <si>
    <t>SSMA คืนเงินให้ผู้ถือหุ้น-SEREN จากการเลิกกิจการ เท่ากับ BV 31/12/22</t>
  </si>
  <si>
    <t>Dr. ทุนหุ้นสามัญ</t>
  </si>
  <si>
    <t>แผนปิดบริษัท SSMA</t>
  </si>
  <si>
    <t>No.</t>
  </si>
  <si>
    <t>ขั้นตอน</t>
  </si>
  <si>
    <t xml:space="preserve">Date </t>
  </si>
  <si>
    <t>สถานะ</t>
  </si>
  <si>
    <t>ปิดบัตรส่งเสริม BOI</t>
  </si>
  <si>
    <t xml:space="preserve"> - บัตรส่งเสริม 1548(2)/2555</t>
  </si>
  <si>
    <t>done</t>
  </si>
  <si>
    <t xml:space="preserve"> - บัตรส่งเสริม 62-0743-0-00-1-2 (ย้ายมาจาก IMP)</t>
  </si>
  <si>
    <t>ขั้นตอนที่ 1 :  ขอจดทะเบียนเลิกบริษัทจำกัด</t>
  </si>
  <si>
    <t>จัดทำหนังสือเชิญประชุมพร้อมลงนาม</t>
  </si>
  <si>
    <t>ลงประกาศเชิญประชุมทางหนังสือพิมพ์ท้องถิ่น</t>
  </si>
  <si>
    <t>ประชุมผู้ถือหุ้นและแต่งตั้งผู้ชำระบัญชี</t>
  </si>
  <si>
    <t>ผู้ชำระบัญชีจัดทำคำขอและยื่นจดทะเบียนเลิกบริษัท</t>
  </si>
  <si>
    <t>ประกาศโฆษณาในหนังสือพิมพ์แห่งท้องที่ 1 ครั้ง (บอกกล่าวการเลิก)</t>
  </si>
  <si>
    <t>ส่งคำบอกกล่าวเป็นจดหมายลงทะเบียนไปรษณีย์ไปยังเจ้าหนี้ (ถ้ามี)</t>
  </si>
  <si>
    <t>*** ขั้นตอนตาม 2-4 ผู้ชำระบัญชีต้องดำเนินการภายใน 14 วัน นับแต่วันที่เลิกบริษัท</t>
  </si>
  <si>
    <t>ขั้นตอนที่ 2 :  การชำระบัญชีและจดทะเบียนเสร็จการชำระบัญชี</t>
  </si>
  <si>
    <t>ส่งงบการเงิน ณ วันเลิกบริษัท ให้ผู้สอบบัญชีรับอนุญาตตรวจสอบและรับรองว่าถูกต้อง</t>
  </si>
  <si>
    <t>ออกหนังสือนัดประชุมผู้ถือหุ้นเพื่อยืนยันตัวผู้ชำระบัญชีและอนุมัติงบการเงิน ณ วันเลิก</t>
  </si>
  <si>
    <t>ประชุมผู้ถือหุ้นเพื่อมีมติยืนยันตัวผู้ชำระบัญชีหรือแต่งตั้งผู้ชำระบัญชีใหม่และอนุมัติงบการเงิน ณ วันเลิก</t>
  </si>
  <si>
    <t xml:space="preserve">ผู้ชำระบัญชีชำระสะสางทรัพย์สินและหนี้สินของบริษัท (ถ้ามีทรัพย์สินก็ให้จำหน่าย มีลูกหนี้ให้เรียกเก็บเงินจากลูกหนี้ ชำระหนี้สิน </t>
  </si>
  <si>
    <t>และจ่ายค่าใช้จ่ายในการชำระบัญชี เมื่อมีเงินคงเหลือก็ให้คืนทุนแก่ผู้ถือหุ้นตามสัดส่วนที่ถือหุ้นหรือตามที่กำหนดไว้ในข้อบังคับ)</t>
  </si>
  <si>
    <t xml:space="preserve"> - คืนทุนให้แก่ผู้ถือหุ้น</t>
  </si>
  <si>
    <t>ออกหนังสือนัดประชุมผู้ถือหุ้นเพื่อพิจารณาอนุมัติรายงานการชำระบัญชี</t>
  </si>
  <si>
    <t>ประชุมผู้ถือหุ้นเพื่อมีมติอนุมัติรายงานการชำระบัญชี</t>
  </si>
  <si>
    <t>ผู้ชำระบัญชีจัดทำคำขอจดทะเบียนเสร็จการชำระบัญชีและยื่นจดทะเบียนต่อนายทะเบียนภายใน 14 วัน นับแต่วันที่ประชุมอนุมัติการชำระบัญชี</t>
  </si>
  <si>
    <t>*** หากการตรวจสอบบัญชีไม่ผ่าน ผู้ชำระบัญชีต้องจัดทำรายงานการชำระบัญชี (แบบ ลช 3) ยื่นต่อนายทะเบียนทุกระยะ 3 เดือน และในการกรณีชำระบัญชีไม่เสร็จเกินกว่า 1 ปี ผู้ชำระบัญชีต้องจัดประชุมผู้ถือหุ้นเมื่อครบปีทุกปี เพื่อรายงานความเป็นไปของการชำระบัญชี</t>
  </si>
  <si>
    <t xml:space="preserve">ขั้นตอนที่ 3 :  แจ้งสรรพากรทราบ </t>
  </si>
  <si>
    <t>นำส่งแบบภาษีเงินได้นิติบุคคลโดยการยื่น ภงด.50 พร้อมงบการเงิน ณ วันเลิกกิจการ ภายใน 150 วันนับจากวันที่เลิก</t>
  </si>
  <si>
    <t>กรณีบริษัทที่จดทะเบียนภาษีมูลค่าเพิ่ม จะต้องนำส่งแบบ ภพ.30 ไปเรื่อยๆจนกว่าจะได้รับ “หนังสือขีดชื่อเลขประจำตัวผู้เสียภาษี” จากกรมสรรพากร</t>
  </si>
  <si>
    <t>** กรณีไม่สามารถยื่นได้ภายในกำหนด ให้ขอขยายภายใน 30 วันต่ออธิบดีกรมสรรพากร **</t>
  </si>
  <si>
    <t>ได้คืนภาษีภายใน Q2'23</t>
  </si>
  <si>
    <t>จัดทำงบการเงิน ณ วันเลิกบริษัท ( ณ วันที่ประชุมมีมติพิเศษให้เลิกหรือวันที่นายทะเบียนรับจดทะเบียนเลิก 31-Jul-23)</t>
  </si>
  <si>
    <t xml:space="preserve"> - เงินให้กู้ยืมระยะสั้น SPEC   23 MB.</t>
  </si>
  <si>
    <t xml:space="preserve"> - IPC จ่ายชำระค่าทรัพย์สิน  232 MB.</t>
  </si>
  <si>
    <t>แจ้งออกจากทะเบียนภาษีมูลค่าเพิ่ม (ยกเลิก ภพ.20) ภายใน 15 วัน นับจากวันที่จดเลิกบริษัท (จดเลิกวันที่ 31-Jul-23)</t>
  </si>
  <si>
    <t>นำส่งแบบภาษีเงินได้หัก ณ ที่จ่าย โดยการยื่น ภงด.3 หรือ ภงด.53 ภายในวันที่ 7 ของเดือนถัดจากวันที่เลิก ให้ครบถ้วน (จดเลิกวันที่ 31-Jul-23)</t>
  </si>
  <si>
    <t>วันที่ขีดชื่อออก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</si>
</sst>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[$-409]dd\-mmm\-yy;@"/>
    <numFmt numFmtId="167" formatCode="B1d\-mmm\-yy"/>
  </numFmts>
  <fonts count="2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00CC"/>
      <name val="Calibri"/>
      <family val="2"/>
      <charset val="222"/>
      <scheme val="minor"/>
    </font>
    <font>
      <b/>
      <sz val="14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0"/>
      <color theme="1"/>
      <name val="Calibri"/>
      <family val="2"/>
      <charset val="222"/>
      <scheme val="minor"/>
    </font>
    <font>
      <sz val="11"/>
      <color theme="1"/>
      <name val="Tahoma"/>
      <family val="2"/>
    </font>
    <font>
      <b/>
      <sz val="11"/>
      <color theme="0"/>
      <name val="Tahoma"/>
      <family val="2"/>
    </font>
    <font>
      <b/>
      <sz val="11"/>
      <color rgb="FFFF0000"/>
      <name val="Tahoma"/>
      <family val="2"/>
    </font>
    <font>
      <b/>
      <sz val="11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rgb="FFFFFF00"/>
      <name val="Tahoma"/>
      <family val="2"/>
    </font>
    <font>
      <b/>
      <u/>
      <sz val="11"/>
      <color theme="1"/>
      <name val="Calibri"/>
      <family val="2"/>
      <scheme val="minor"/>
    </font>
    <font>
      <b/>
      <sz val="12"/>
      <color rgb="FF0212AE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9E47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9">
    <xf numFmtId="0" fontId="0" fillId="0" borderId="0" xfId="0"/>
    <xf numFmtId="164" fontId="0" fillId="0" borderId="0" xfId="1" applyNumberFormat="1" applyFont="1"/>
    <xf numFmtId="164" fontId="0" fillId="0" borderId="0" xfId="1" applyNumberFormat="1" applyFont="1" applyAlignment="1">
      <alignment horizontal="center"/>
    </xf>
    <xf numFmtId="164" fontId="0" fillId="2" borderId="0" xfId="1" applyNumberFormat="1" applyFont="1" applyFill="1"/>
    <xf numFmtId="164" fontId="3" fillId="0" borderId="0" xfId="1" applyNumberFormat="1" applyFont="1"/>
    <xf numFmtId="164" fontId="3" fillId="2" borderId="0" xfId="1" applyNumberFormat="1" applyFont="1" applyFill="1"/>
    <xf numFmtId="43" fontId="0" fillId="2" borderId="0" xfId="1" applyFont="1" applyFill="1"/>
    <xf numFmtId="164" fontId="4" fillId="0" borderId="0" xfId="1" applyNumberFormat="1" applyFont="1"/>
    <xf numFmtId="43" fontId="0" fillId="0" borderId="0" xfId="1" applyFont="1"/>
    <xf numFmtId="43" fontId="3" fillId="0" borderId="0" xfId="1" applyFont="1"/>
    <xf numFmtId="165" fontId="0" fillId="0" borderId="0" xfId="1" applyNumberFormat="1" applyFont="1"/>
    <xf numFmtId="164" fontId="0" fillId="0" borderId="1" xfId="1" applyNumberFormat="1" applyFont="1" applyBorder="1"/>
    <xf numFmtId="164" fontId="2" fillId="0" borderId="0" xfId="1" applyNumberFormat="1" applyFont="1"/>
    <xf numFmtId="164" fontId="0" fillId="0" borderId="0" xfId="1" applyNumberFormat="1" applyFont="1" applyAlignment="1">
      <alignment vertical="center" wrapText="1"/>
    </xf>
    <xf numFmtId="164" fontId="0" fillId="0" borderId="0" xfId="1" applyNumberFormat="1" applyFont="1" applyAlignment="1">
      <alignment vertical="center"/>
    </xf>
    <xf numFmtId="164" fontId="5" fillId="0" borderId="0" xfId="1" applyNumberFormat="1" applyFont="1"/>
    <xf numFmtId="164" fontId="3" fillId="3" borderId="0" xfId="1" applyNumberFormat="1" applyFont="1" applyFill="1"/>
    <xf numFmtId="164" fontId="2" fillId="4" borderId="0" xfId="1" applyNumberFormat="1" applyFont="1" applyFill="1"/>
    <xf numFmtId="164" fontId="0" fillId="4" borderId="0" xfId="1" applyNumberFormat="1" applyFont="1" applyFill="1"/>
    <xf numFmtId="164" fontId="6" fillId="0" borderId="0" xfId="1" applyNumberFormat="1" applyFont="1"/>
    <xf numFmtId="164" fontId="0" fillId="0" borderId="0" xfId="1" applyNumberFormat="1" applyFont="1" applyAlignment="1">
      <alignment horizontal="left" indent="2"/>
    </xf>
    <xf numFmtId="164" fontId="0" fillId="0" borderId="0" xfId="1" applyNumberFormat="1" applyFont="1" applyAlignment="1">
      <alignment horizontal="left" vertical="center" indent="2"/>
    </xf>
    <xf numFmtId="164" fontId="8" fillId="0" borderId="0" xfId="1" applyNumberFormat="1" applyFont="1"/>
    <xf numFmtId="0" fontId="9" fillId="0" borderId="0" xfId="0" applyFont="1"/>
    <xf numFmtId="0" fontId="10" fillId="5" borderId="3" xfId="0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10" fillId="5" borderId="4" xfId="0" applyFont="1" applyFill="1" applyBorder="1" applyAlignment="1">
      <alignment horizontal="center" wrapText="1"/>
    </xf>
    <xf numFmtId="166" fontId="10" fillId="5" borderId="5" xfId="0" applyNumberFormat="1" applyFont="1" applyFill="1" applyBorder="1" applyAlignment="1">
      <alignment horizontal="center" wrapText="1"/>
    </xf>
    <xf numFmtId="0" fontId="9" fillId="0" borderId="6" xfId="0" applyFont="1" applyBorder="1"/>
    <xf numFmtId="0" fontId="9" fillId="0" borderId="7" xfId="0" applyFont="1" applyBorder="1"/>
    <xf numFmtId="0" fontId="9" fillId="0" borderId="8" xfId="0" applyFont="1" applyBorder="1"/>
    <xf numFmtId="0" fontId="11" fillId="0" borderId="8" xfId="0" applyFont="1" applyBorder="1" applyAlignment="1">
      <alignment horizontal="center"/>
    </xf>
    <xf numFmtId="0" fontId="9" fillId="0" borderId="11" xfId="0" applyFont="1" applyBorder="1"/>
    <xf numFmtId="0" fontId="11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9" fillId="0" borderId="9" xfId="0" applyFont="1" applyBorder="1"/>
    <xf numFmtId="0" fontId="9" fillId="0" borderId="10" xfId="0" applyFont="1" applyBorder="1"/>
    <xf numFmtId="43" fontId="9" fillId="0" borderId="14" xfId="0" applyNumberFormat="1" applyFont="1" applyBorder="1"/>
    <xf numFmtId="0" fontId="12" fillId="6" borderId="15" xfId="0" applyFont="1" applyFill="1" applyBorder="1"/>
    <xf numFmtId="0" fontId="12" fillId="6" borderId="16" xfId="0" applyFont="1" applyFill="1" applyBorder="1"/>
    <xf numFmtId="43" fontId="12" fillId="6" borderId="17" xfId="0" applyNumberFormat="1" applyFont="1" applyFill="1" applyBorder="1"/>
    <xf numFmtId="43" fontId="12" fillId="7" borderId="20" xfId="0" applyNumberFormat="1" applyFont="1" applyFill="1" applyBorder="1"/>
    <xf numFmtId="0" fontId="9" fillId="0" borderId="14" xfId="0" applyFont="1" applyBorder="1"/>
    <xf numFmtId="0" fontId="12" fillId="8" borderId="15" xfId="0" applyFont="1" applyFill="1" applyBorder="1"/>
    <xf numFmtId="0" fontId="12" fillId="8" borderId="16" xfId="0" applyFont="1" applyFill="1" applyBorder="1"/>
    <xf numFmtId="43" fontId="12" fillId="8" borderId="17" xfId="0" applyNumberFormat="1" applyFont="1" applyFill="1" applyBorder="1"/>
    <xf numFmtId="43" fontId="9" fillId="0" borderId="11" xfId="0" applyNumberFormat="1" applyFont="1" applyBorder="1"/>
    <xf numFmtId="43" fontId="9" fillId="0" borderId="0" xfId="0" applyNumberFormat="1" applyFont="1"/>
    <xf numFmtId="164" fontId="3" fillId="4" borderId="0" xfId="1" applyNumberFormat="1" applyFont="1" applyFill="1" applyAlignment="1">
      <alignment horizontal="right"/>
    </xf>
    <xf numFmtId="164" fontId="3" fillId="4" borderId="0" xfId="1" applyNumberFormat="1" applyFont="1" applyFill="1"/>
    <xf numFmtId="164" fontId="3" fillId="9" borderId="0" xfId="1" applyNumberFormat="1" applyFont="1" applyFill="1"/>
    <xf numFmtId="166" fontId="14" fillId="5" borderId="5" xfId="0" applyNumberFormat="1" applyFont="1" applyFill="1" applyBorder="1" applyAlignment="1">
      <alignment horizontal="center" wrapText="1"/>
    </xf>
    <xf numFmtId="43" fontId="0" fillId="0" borderId="0" xfId="0" applyNumberFormat="1"/>
    <xf numFmtId="0" fontId="0" fillId="0" borderId="0" xfId="0" applyAlignment="1">
      <alignment horizontal="center"/>
    </xf>
    <xf numFmtId="0" fontId="15" fillId="0" borderId="0" xfId="1" applyNumberFormat="1" applyFont="1"/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6" borderId="15" xfId="0" applyFont="1" applyFill="1" applyBorder="1" applyAlignment="1">
      <alignment horizontal="center"/>
    </xf>
    <xf numFmtId="0" fontId="12" fillId="6" borderId="16" xfId="0" applyFont="1" applyFill="1" applyBorder="1" applyAlignment="1">
      <alignment horizontal="center"/>
    </xf>
    <xf numFmtId="0" fontId="12" fillId="7" borderId="18" xfId="0" applyFont="1" applyFill="1" applyBorder="1" applyAlignment="1">
      <alignment horizontal="center"/>
    </xf>
    <xf numFmtId="0" fontId="12" fillId="7" borderId="19" xfId="0" applyFont="1" applyFill="1" applyBorder="1" applyAlignment="1">
      <alignment horizontal="center"/>
    </xf>
    <xf numFmtId="0" fontId="10" fillId="5" borderId="0" xfId="0" applyFont="1" applyFill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7" fillId="10" borderId="17" xfId="0" applyFont="1" applyFill="1" applyBorder="1" applyAlignment="1">
      <alignment horizontal="center" vertical="center" wrapText="1"/>
    </xf>
    <xf numFmtId="0" fontId="17" fillId="10" borderId="15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0" fontId="17" fillId="10" borderId="16" xfId="0" applyFont="1" applyFill="1" applyBorder="1" applyAlignment="1">
      <alignment horizontal="center" vertical="center" wrapText="1"/>
    </xf>
    <xf numFmtId="0" fontId="18" fillId="0" borderId="0" xfId="0" applyFont="1"/>
    <xf numFmtId="0" fontId="18" fillId="0" borderId="8" xfId="0" applyFont="1" applyBorder="1" applyAlignment="1">
      <alignment horizontal="center"/>
    </xf>
    <xf numFmtId="0" fontId="18" fillId="0" borderId="21" xfId="0" applyFont="1" applyBorder="1"/>
    <xf numFmtId="0" fontId="18" fillId="0" borderId="21" xfId="0" quotePrefix="1" applyFont="1" applyBorder="1"/>
    <xf numFmtId="0" fontId="18" fillId="0" borderId="21" xfId="0" quotePrefix="1" applyFont="1" applyBorder="1" applyAlignment="1">
      <alignment horizontal="left" indent="1"/>
    </xf>
    <xf numFmtId="167" fontId="18" fillId="0" borderId="14" xfId="0" applyNumberFormat="1" applyFont="1" applyBorder="1" applyAlignment="1">
      <alignment horizontal="center" vertical="center"/>
    </xf>
    <xf numFmtId="167" fontId="18" fillId="0" borderId="11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/>
    </xf>
    <xf numFmtId="167" fontId="19" fillId="0" borderId="22" xfId="0" applyNumberFormat="1" applyFont="1" applyBorder="1" applyAlignment="1">
      <alignment horizontal="center" vertic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/>
    <xf numFmtId="0" fontId="18" fillId="0" borderId="24" xfId="0" quotePrefix="1" applyFont="1" applyBorder="1"/>
    <xf numFmtId="167" fontId="18" fillId="0" borderId="23" xfId="0" applyNumberFormat="1" applyFont="1" applyBorder="1" applyAlignment="1">
      <alignment horizontal="center" vertical="center"/>
    </xf>
    <xf numFmtId="0" fontId="20" fillId="0" borderId="11" xfId="0" applyFont="1" applyBorder="1" applyAlignment="1">
      <alignment vertical="center"/>
    </xf>
    <xf numFmtId="0" fontId="17" fillId="11" borderId="25" xfId="0" applyFont="1" applyFill="1" applyBorder="1" applyAlignment="1">
      <alignment horizontal="left" vertical="center"/>
    </xf>
    <xf numFmtId="0" fontId="18" fillId="11" borderId="25" xfId="0" applyFont="1" applyFill="1" applyBorder="1" applyAlignment="1">
      <alignment horizontal="center" vertical="center" wrapText="1"/>
    </xf>
    <xf numFmtId="0" fontId="18" fillId="11" borderId="13" xfId="0" applyFont="1" applyFill="1" applyBorder="1" applyAlignment="1">
      <alignment horizontal="center" vertical="center" wrapText="1"/>
    </xf>
    <xf numFmtId="0" fontId="21" fillId="0" borderId="21" xfId="0" quotePrefix="1" applyFont="1" applyBorder="1"/>
    <xf numFmtId="167" fontId="21" fillId="0" borderId="14" xfId="0" applyNumberFormat="1" applyFont="1" applyBorder="1" applyAlignment="1">
      <alignment horizontal="center" vertical="center"/>
    </xf>
    <xf numFmtId="167" fontId="22" fillId="0" borderId="22" xfId="0" applyNumberFormat="1" applyFont="1" applyBorder="1" applyAlignment="1">
      <alignment horizontal="center" vertical="center"/>
    </xf>
    <xf numFmtId="167" fontId="18" fillId="0" borderId="22" xfId="0" applyNumberFormat="1" applyFont="1" applyBorder="1" applyAlignment="1">
      <alignment horizontal="center" vertical="center"/>
    </xf>
    <xf numFmtId="0" fontId="18" fillId="11" borderId="21" xfId="0" quotePrefix="1" applyFont="1" applyFill="1" applyBorder="1"/>
    <xf numFmtId="0" fontId="18" fillId="11" borderId="21" xfId="0" applyFont="1" applyFill="1" applyBorder="1"/>
    <xf numFmtId="0" fontId="18" fillId="0" borderId="22" xfId="0" applyFont="1" applyBorder="1" applyAlignment="1">
      <alignment horizontal="center"/>
    </xf>
    <xf numFmtId="0" fontId="18" fillId="0" borderId="26" xfId="0" applyFont="1" applyBorder="1"/>
    <xf numFmtId="0" fontId="23" fillId="0" borderId="26" xfId="0" applyFont="1" applyBorder="1"/>
    <xf numFmtId="0" fontId="18" fillId="11" borderId="26" xfId="0" applyFont="1" applyFill="1" applyBorder="1"/>
    <xf numFmtId="0" fontId="18" fillId="11" borderId="27" xfId="0" applyFont="1" applyFill="1" applyBorder="1"/>
    <xf numFmtId="0" fontId="18" fillId="0" borderId="23" xfId="0" applyFont="1" applyBorder="1"/>
    <xf numFmtId="0" fontId="18" fillId="11" borderId="24" xfId="0" applyFont="1" applyFill="1" applyBorder="1"/>
    <xf numFmtId="0" fontId="18" fillId="11" borderId="28" xfId="0" applyFont="1" applyFill="1" applyBorder="1"/>
    <xf numFmtId="0" fontId="17" fillId="11" borderId="21" xfId="0" applyFont="1" applyFill="1" applyBorder="1" applyAlignment="1">
      <alignment horizontal="left" vertical="center"/>
    </xf>
    <xf numFmtId="0" fontId="18" fillId="11" borderId="21" xfId="0" applyFont="1" applyFill="1" applyBorder="1" applyAlignment="1">
      <alignment horizontal="center" vertical="center" wrapText="1"/>
    </xf>
    <xf numFmtId="0" fontId="18" fillId="11" borderId="10" xfId="0" applyFont="1" applyFill="1" applyBorder="1" applyAlignment="1">
      <alignment horizontal="center" vertical="center" wrapText="1"/>
    </xf>
    <xf numFmtId="0" fontId="18" fillId="0" borderId="10" xfId="0" applyFont="1" applyBorder="1"/>
    <xf numFmtId="0" fontId="18" fillId="0" borderId="22" xfId="0" applyFont="1" applyBorder="1" applyAlignment="1">
      <alignment horizontal="center" vertical="center"/>
    </xf>
    <xf numFmtId="0" fontId="18" fillId="0" borderId="27" xfId="0" applyFont="1" applyBorder="1"/>
    <xf numFmtId="0" fontId="18" fillId="0" borderId="4" xfId="0" applyFont="1" applyBorder="1" applyAlignment="1">
      <alignment horizontal="center" vertical="center"/>
    </xf>
    <xf numFmtId="0" fontId="18" fillId="0" borderId="2" xfId="0" applyFont="1" applyBorder="1"/>
    <xf numFmtId="167" fontId="18" fillId="0" borderId="4" xfId="0" applyNumberFormat="1" applyFont="1" applyBorder="1" applyAlignment="1">
      <alignment horizontal="center" vertical="center"/>
    </xf>
    <xf numFmtId="167" fontId="22" fillId="0" borderId="4" xfId="0" applyNumberFormat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/>
    <xf numFmtId="0" fontId="18" fillId="0" borderId="25" xfId="0" applyFont="1" applyBorder="1"/>
    <xf numFmtId="0" fontId="18" fillId="0" borderId="13" xfId="0" applyFont="1" applyBorder="1"/>
    <xf numFmtId="167" fontId="22" fillId="0" borderId="11" xfId="0" applyNumberFormat="1" applyFont="1" applyBorder="1" applyAlignment="1">
      <alignment horizontal="center" vertical="center"/>
    </xf>
    <xf numFmtId="0" fontId="23" fillId="0" borderId="21" xfId="0" applyFont="1" applyBorder="1" applyAlignment="1">
      <alignment horizontal="left" vertical="top" wrapText="1"/>
    </xf>
    <xf numFmtId="0" fontId="23" fillId="0" borderId="10" xfId="0" applyFont="1" applyBorder="1" applyAlignment="1">
      <alignment horizontal="left" vertical="top" wrapText="1"/>
    </xf>
    <xf numFmtId="0" fontId="18" fillId="0" borderId="28" xfId="0" applyFont="1" applyBorder="1"/>
    <xf numFmtId="0" fontId="24" fillId="0" borderId="25" xfId="0" applyFont="1" applyBorder="1" applyAlignment="1">
      <alignment vertical="center"/>
    </xf>
    <xf numFmtId="0" fontId="24" fillId="11" borderId="25" xfId="0" applyFont="1" applyFill="1" applyBorder="1" applyAlignment="1">
      <alignment horizontal="left" vertical="center"/>
    </xf>
    <xf numFmtId="164" fontId="25" fillId="11" borderId="25" xfId="1" applyNumberFormat="1" applyFont="1" applyFill="1" applyBorder="1" applyAlignment="1">
      <alignment horizontal="left" vertical="center" wrapText="1"/>
    </xf>
    <xf numFmtId="0" fontId="24" fillId="11" borderId="13" xfId="0" applyFont="1" applyFill="1" applyBorder="1" applyAlignment="1">
      <alignment horizontal="left" vertical="center" wrapText="1"/>
    </xf>
    <xf numFmtId="167" fontId="24" fillId="0" borderId="11" xfId="0" applyNumberFormat="1" applyFont="1" applyBorder="1" applyAlignment="1">
      <alignment horizontal="center" vertical="center"/>
    </xf>
    <xf numFmtId="0" fontId="24" fillId="0" borderId="0" xfId="0" applyFont="1"/>
    <xf numFmtId="0" fontId="18" fillId="0" borderId="22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99FFC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1</xdr:row>
      <xdr:rowOff>8123</xdr:rowOff>
    </xdr:from>
    <xdr:to>
      <xdr:col>13</xdr:col>
      <xdr:colOff>160020</xdr:colOff>
      <xdr:row>15</xdr:row>
      <xdr:rowOff>98621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CE6AD3-F0A2-D44F-F939-0561E5441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5828" b="38427"/>
        <a:stretch/>
      </xdr:blipFill>
      <xdr:spPr>
        <a:xfrm>
          <a:off x="10622280" y="358643"/>
          <a:ext cx="2720340" cy="2544138"/>
        </a:xfrm>
        <a:prstGeom prst="rect">
          <a:avLst/>
        </a:prstGeom>
      </xdr:spPr>
    </xdr:pic>
    <xdr:clientData/>
  </xdr:twoCellAnchor>
  <xdr:twoCellAnchor editAs="oneCell">
    <xdr:from>
      <xdr:col>8</xdr:col>
      <xdr:colOff>341228</xdr:colOff>
      <xdr:row>15</xdr:row>
      <xdr:rowOff>129540</xdr:rowOff>
    </xdr:from>
    <xdr:to>
      <xdr:col>13</xdr:col>
      <xdr:colOff>178533</xdr:colOff>
      <xdr:row>28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E0E868-1A47-9C6F-EECF-2B3A726AC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350" b="45298"/>
        <a:stretch/>
      </xdr:blipFill>
      <xdr:spPr>
        <a:xfrm>
          <a:off x="10620608" y="2933700"/>
          <a:ext cx="2740525" cy="2148840"/>
        </a:xfrm>
        <a:prstGeom prst="rect">
          <a:avLst/>
        </a:prstGeom>
      </xdr:spPr>
    </xdr:pic>
    <xdr:clientData/>
  </xdr:twoCellAnchor>
  <xdr:twoCellAnchor editAs="oneCell">
    <xdr:from>
      <xdr:col>8</xdr:col>
      <xdr:colOff>359760</xdr:colOff>
      <xdr:row>29</xdr:row>
      <xdr:rowOff>22859</xdr:rowOff>
    </xdr:from>
    <xdr:to>
      <xdr:col>13</xdr:col>
      <xdr:colOff>167640</xdr:colOff>
      <xdr:row>42</xdr:row>
      <xdr:rowOff>63061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4D51B9-2404-8D5B-0895-D831D60FF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089" b="42080"/>
        <a:stretch/>
      </xdr:blipFill>
      <xdr:spPr>
        <a:xfrm>
          <a:off x="10639140" y="5105399"/>
          <a:ext cx="2711100" cy="23185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</xdr:colOff>
      <xdr:row>1</xdr:row>
      <xdr:rowOff>99060</xdr:rowOff>
    </xdr:from>
    <xdr:to>
      <xdr:col>21</xdr:col>
      <xdr:colOff>510540</xdr:colOff>
      <xdr:row>17</xdr:row>
      <xdr:rowOff>162365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74A4F6-E6A8-FB1E-92B9-FB01BF7E6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9340" y="281940"/>
          <a:ext cx="7086600" cy="2989385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8</xdr:col>
      <xdr:colOff>672734</xdr:colOff>
      <xdr:row>0</xdr:row>
      <xdr:rowOff>0</xdr:rowOff>
    </xdr:from>
    <xdr:to>
      <xdr:col>18</xdr:col>
      <xdr:colOff>259080</xdr:colOff>
      <xdr:row>28</xdr:row>
      <xdr:rowOff>175260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73900-4C86-F9D7-2760-85749A01C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674" y="0"/>
          <a:ext cx="6116686" cy="52959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19987</xdr:colOff>
      <xdr:row>22</xdr:row>
      <xdr:rowOff>110434</xdr:rowOff>
    </xdr:from>
    <xdr:to>
      <xdr:col>3</xdr:col>
      <xdr:colOff>709449</xdr:colOff>
      <xdr:row>33</xdr:row>
      <xdr:rowOff>138043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DF4985AC-D8FA-446A-85E5-678AFED0AB10}"/>
            </a:ext>
          </a:extLst>
        </xdr:cNvPr>
        <xdr:cNvGrpSpPr/>
      </xdr:nvGrpSpPr>
      <xdr:grpSpPr>
        <a:xfrm>
          <a:off x="609709" y="4192104"/>
          <a:ext cx="3061601" cy="2068443"/>
          <a:chOff x="617634" y="4219258"/>
          <a:chExt cx="3102462" cy="2082020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65B24E2D-DDD8-470A-BAE8-1A6788A712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17634" y="4219258"/>
            <a:ext cx="3073759" cy="2082020"/>
          </a:xfrm>
          <a:prstGeom prst="rect">
            <a:avLst/>
          </a:prstGeom>
        </xdr:spPr>
      </xdr:pic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FB5242EE-94E6-493F-BDAE-9308E642CA98}"/>
              </a:ext>
            </a:extLst>
          </xdr:cNvPr>
          <xdr:cNvCxnSpPr/>
        </xdr:nvCxnSpPr>
        <xdr:spPr>
          <a:xfrm flipV="1">
            <a:off x="1171908" y="5703665"/>
            <a:ext cx="2123394" cy="419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E409A567-0E80-445E-816C-C44577B9EBE2}"/>
              </a:ext>
            </a:extLst>
          </xdr:cNvPr>
          <xdr:cNvCxnSpPr/>
        </xdr:nvCxnSpPr>
        <xdr:spPr>
          <a:xfrm flipV="1">
            <a:off x="1176287" y="6207029"/>
            <a:ext cx="2123394" cy="4190"/>
          </a:xfrm>
          <a:prstGeom prst="line">
            <a:avLst/>
          </a:pr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Connector 6">
            <a:extLst>
              <a:ext uri="{FF2B5EF4-FFF2-40B4-BE49-F238E27FC236}">
                <a16:creationId xmlns:a16="http://schemas.microsoft.com/office/drawing/2014/main" id="{35A6DC4B-53F9-4B09-9634-8BF015CA781A}"/>
              </a:ext>
            </a:extLst>
          </xdr:cNvPr>
          <xdr:cNvCxnSpPr/>
        </xdr:nvCxnSpPr>
        <xdr:spPr>
          <a:xfrm>
            <a:off x="1202563" y="5885862"/>
            <a:ext cx="2517533" cy="0"/>
          </a:xfrm>
          <a:prstGeom prst="line">
            <a:avLst/>
          </a:pr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Straight Connector 8">
            <a:extLst>
              <a:ext uri="{FF2B5EF4-FFF2-40B4-BE49-F238E27FC236}">
                <a16:creationId xmlns:a16="http://schemas.microsoft.com/office/drawing/2014/main" id="{171365D7-1875-417D-8D62-68AA74C20B34}"/>
              </a:ext>
            </a:extLst>
          </xdr:cNvPr>
          <xdr:cNvCxnSpPr/>
        </xdr:nvCxnSpPr>
        <xdr:spPr>
          <a:xfrm flipV="1">
            <a:off x="1189424" y="6024644"/>
            <a:ext cx="2123394" cy="4190"/>
          </a:xfrm>
          <a:prstGeom prst="line">
            <a:avLst/>
          </a:pr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A69753AB-297A-4F87-A414-B0C6DEF26739}"/>
              </a:ext>
            </a:extLst>
          </xdr:cNvPr>
          <xdr:cNvCxnSpPr/>
        </xdr:nvCxnSpPr>
        <xdr:spPr>
          <a:xfrm flipV="1">
            <a:off x="2826481" y="5378499"/>
            <a:ext cx="559644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5</xdr:col>
      <xdr:colOff>0</xdr:colOff>
      <xdr:row>38</xdr:row>
      <xdr:rowOff>132520</xdr:rowOff>
    </xdr:from>
    <xdr:to>
      <xdr:col>8</xdr:col>
      <xdr:colOff>516620</xdr:colOff>
      <xdr:row>59</xdr:row>
      <xdr:rowOff>295806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EFDD48-B47A-45D8-A2D6-AF124AA2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5583" y="7182677"/>
          <a:ext cx="3650759" cy="4059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19987</xdr:colOff>
      <xdr:row>22</xdr:row>
      <xdr:rowOff>110434</xdr:rowOff>
    </xdr:from>
    <xdr:to>
      <xdr:col>3</xdr:col>
      <xdr:colOff>709449</xdr:colOff>
      <xdr:row>33</xdr:row>
      <xdr:rowOff>138043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EE16F00-6AA8-46C7-A7B8-FD3078E91C43}"/>
            </a:ext>
          </a:extLst>
        </xdr:cNvPr>
        <xdr:cNvGrpSpPr/>
      </xdr:nvGrpSpPr>
      <xdr:grpSpPr>
        <a:xfrm>
          <a:off x="609709" y="4238486"/>
          <a:ext cx="3339897" cy="2068444"/>
          <a:chOff x="617634" y="4219258"/>
          <a:chExt cx="3102462" cy="208202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57D47122-3F0F-4744-95D8-A4C598F07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17634" y="4219258"/>
            <a:ext cx="3073759" cy="2082020"/>
          </a:xfrm>
          <a:prstGeom prst="rect">
            <a:avLst/>
          </a:prstGeom>
        </xdr:spPr>
      </xdr:pic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A7BBBE80-E08D-46D7-BE27-EE81E12EE1DA}"/>
              </a:ext>
            </a:extLst>
          </xdr:cNvPr>
          <xdr:cNvCxnSpPr/>
        </xdr:nvCxnSpPr>
        <xdr:spPr>
          <a:xfrm flipV="1">
            <a:off x="1171908" y="5703665"/>
            <a:ext cx="2123394" cy="419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Connector 4">
            <a:extLst>
              <a:ext uri="{FF2B5EF4-FFF2-40B4-BE49-F238E27FC236}">
                <a16:creationId xmlns:a16="http://schemas.microsoft.com/office/drawing/2014/main" id="{22FF226F-DB29-4913-976B-403430593090}"/>
              </a:ext>
            </a:extLst>
          </xdr:cNvPr>
          <xdr:cNvCxnSpPr/>
        </xdr:nvCxnSpPr>
        <xdr:spPr>
          <a:xfrm flipV="1">
            <a:off x="1176287" y="6207029"/>
            <a:ext cx="2123394" cy="4190"/>
          </a:xfrm>
          <a:prstGeom prst="line">
            <a:avLst/>
          </a:pr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20FA7AD0-5C8B-4BF1-AE58-E8D427E40BA6}"/>
              </a:ext>
            </a:extLst>
          </xdr:cNvPr>
          <xdr:cNvCxnSpPr/>
        </xdr:nvCxnSpPr>
        <xdr:spPr>
          <a:xfrm>
            <a:off x="1202563" y="5885862"/>
            <a:ext cx="2517533" cy="0"/>
          </a:xfrm>
          <a:prstGeom prst="line">
            <a:avLst/>
          </a:pr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Connector 6">
            <a:extLst>
              <a:ext uri="{FF2B5EF4-FFF2-40B4-BE49-F238E27FC236}">
                <a16:creationId xmlns:a16="http://schemas.microsoft.com/office/drawing/2014/main" id="{A80823D5-4D8E-4E25-B25F-F7FB26C150D4}"/>
              </a:ext>
            </a:extLst>
          </xdr:cNvPr>
          <xdr:cNvCxnSpPr/>
        </xdr:nvCxnSpPr>
        <xdr:spPr>
          <a:xfrm flipV="1">
            <a:off x="1189424" y="6024644"/>
            <a:ext cx="2123394" cy="4190"/>
          </a:xfrm>
          <a:prstGeom prst="line">
            <a:avLst/>
          </a:prstGeom>
          <a:ln w="38100">
            <a:solidFill>
              <a:srgbClr val="00B05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Straight Connector 7">
            <a:extLst>
              <a:ext uri="{FF2B5EF4-FFF2-40B4-BE49-F238E27FC236}">
                <a16:creationId xmlns:a16="http://schemas.microsoft.com/office/drawing/2014/main" id="{80656CA4-CF0D-46AE-9A05-CCD48E711AA2}"/>
              </a:ext>
            </a:extLst>
          </xdr:cNvPr>
          <xdr:cNvCxnSpPr/>
        </xdr:nvCxnSpPr>
        <xdr:spPr>
          <a:xfrm flipV="1">
            <a:off x="2826481" y="5378499"/>
            <a:ext cx="559644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10</xdr:col>
      <xdr:colOff>87031</xdr:colOff>
      <xdr:row>15</xdr:row>
      <xdr:rowOff>59635</xdr:rowOff>
    </xdr:from>
    <xdr:to>
      <xdr:col>15</xdr:col>
      <xdr:colOff>138932</xdr:colOff>
      <xdr:row>33</xdr:row>
      <xdr:rowOff>130154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4AFF7E7-8C54-442C-BA94-3556AC22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2909" y="2888974"/>
          <a:ext cx="3066772" cy="34100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25400</xdr:rowOff>
    </xdr:from>
    <xdr:to>
      <xdr:col>17</xdr:col>
      <xdr:colOff>86424</xdr:colOff>
      <xdr:row>82</xdr:row>
      <xdr:rowOff>72652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7F216D-FB76-48F9-AB86-B9CCDDDA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3700"/>
          <a:ext cx="10449624" cy="147792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25400</xdr:rowOff>
    </xdr:from>
    <xdr:to>
      <xdr:col>17</xdr:col>
      <xdr:colOff>95405</xdr:colOff>
      <xdr:row>138</xdr:row>
      <xdr:rowOff>59952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F18338-F822-4129-9632-BE453DAE3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04400"/>
          <a:ext cx="10458605" cy="147919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</xdr:row>
      <xdr:rowOff>38100</xdr:rowOff>
    </xdr:from>
    <xdr:to>
      <xdr:col>16</xdr:col>
      <xdr:colOff>103771</xdr:colOff>
      <xdr:row>57</xdr:row>
      <xdr:rowOff>40331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3F5B78-1AAF-40DC-92A9-E6B9987E0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2984500"/>
          <a:ext cx="8028571" cy="75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</xdr:row>
      <xdr:rowOff>31750</xdr:rowOff>
    </xdr:from>
    <xdr:to>
      <xdr:col>12</xdr:col>
      <xdr:colOff>100919</xdr:colOff>
      <xdr:row>13</xdr:row>
      <xdr:rowOff>117188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A42AC-72AC-4374-9900-EE02FED3B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8500" y="215900"/>
          <a:ext cx="5447619" cy="2295238"/>
        </a:xfrm>
        <a:prstGeom prst="rect">
          <a:avLst/>
        </a:prstGeom>
      </xdr:spPr>
    </xdr:pic>
    <xdr:clientData/>
  </xdr:twoCellAnchor>
  <xdr:twoCellAnchor>
    <xdr:from>
      <xdr:col>8</xdr:col>
      <xdr:colOff>558800</xdr:colOff>
      <xdr:row>7</xdr:row>
      <xdr:rowOff>0</xdr:rowOff>
    </xdr:from>
    <xdr:to>
      <xdr:col>11</xdr:col>
      <xdr:colOff>69850</xdr:colOff>
      <xdr:row>7</xdr:row>
      <xdr:rowOff>6350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F076D9A-4E93-4ED8-8325-E352FF8BB54F}"/>
            </a:ext>
          </a:extLst>
        </xdr:cNvPr>
        <xdr:cNvCxnSpPr/>
      </xdr:nvCxnSpPr>
      <xdr:spPr>
        <a:xfrm>
          <a:off x="5435600" y="1289050"/>
          <a:ext cx="1339850" cy="63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8</xdr:row>
      <xdr:rowOff>95250</xdr:rowOff>
    </xdr:from>
    <xdr:to>
      <xdr:col>5</xdr:col>
      <xdr:colOff>393700</xdr:colOff>
      <xdr:row>8</xdr:row>
      <xdr:rowOff>101600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A50ABC52-D13B-421A-9A73-82EE1BCFB1FD}"/>
            </a:ext>
          </a:extLst>
        </xdr:cNvPr>
        <xdr:cNvCxnSpPr/>
      </xdr:nvCxnSpPr>
      <xdr:spPr>
        <a:xfrm>
          <a:off x="2876550" y="1568450"/>
          <a:ext cx="565150" cy="63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82550</xdr:colOff>
      <xdr:row>9</xdr:row>
      <xdr:rowOff>133350</xdr:rowOff>
    </xdr:from>
    <xdr:to>
      <xdr:col>11</xdr:col>
      <xdr:colOff>38100</xdr:colOff>
      <xdr:row>9</xdr:row>
      <xdr:rowOff>139700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FB9C2B9E-B161-45A3-B1DC-0CCC47EA72B5}"/>
            </a:ext>
          </a:extLst>
        </xdr:cNvPr>
        <xdr:cNvCxnSpPr/>
      </xdr:nvCxnSpPr>
      <xdr:spPr>
        <a:xfrm>
          <a:off x="6178550" y="1790700"/>
          <a:ext cx="565150" cy="63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501650</xdr:colOff>
      <xdr:row>11</xdr:row>
      <xdr:rowOff>76200</xdr:rowOff>
    </xdr:from>
    <xdr:to>
      <xdr:col>5</xdr:col>
      <xdr:colOff>457200</xdr:colOff>
      <xdr:row>11</xdr:row>
      <xdr:rowOff>82550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8A55682-BDC4-4ADA-B3A3-DED0EF2F1F74}"/>
            </a:ext>
          </a:extLst>
        </xdr:cNvPr>
        <xdr:cNvCxnSpPr/>
      </xdr:nvCxnSpPr>
      <xdr:spPr>
        <a:xfrm>
          <a:off x="2940050" y="2101850"/>
          <a:ext cx="565150" cy="63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69850</xdr:colOff>
      <xdr:row>20</xdr:row>
      <xdr:rowOff>152400</xdr:rowOff>
    </xdr:from>
    <xdr:to>
      <xdr:col>8</xdr:col>
      <xdr:colOff>25400</xdr:colOff>
      <xdr:row>20</xdr:row>
      <xdr:rowOff>158750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3D9080D7-3A45-4F9D-93F5-36A3E2017B0F}"/>
            </a:ext>
          </a:extLst>
        </xdr:cNvPr>
        <xdr:cNvCxnSpPr/>
      </xdr:nvCxnSpPr>
      <xdr:spPr>
        <a:xfrm>
          <a:off x="4337050" y="3835400"/>
          <a:ext cx="565150" cy="635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508000</xdr:colOff>
      <xdr:row>47</xdr:row>
      <xdr:rowOff>44450</xdr:rowOff>
    </xdr:from>
    <xdr:to>
      <xdr:col>15</xdr:col>
      <xdr:colOff>311150</xdr:colOff>
      <xdr:row>47</xdr:row>
      <xdr:rowOff>57150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38984C77-C83C-4126-9AB7-B3F57C1758D6}"/>
            </a:ext>
          </a:extLst>
        </xdr:cNvPr>
        <xdr:cNvCxnSpPr/>
      </xdr:nvCxnSpPr>
      <xdr:spPr>
        <a:xfrm>
          <a:off x="2946400" y="8699500"/>
          <a:ext cx="6508750" cy="1270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133350</xdr:colOff>
      <xdr:row>48</xdr:row>
      <xdr:rowOff>152400</xdr:rowOff>
    </xdr:from>
    <xdr:to>
      <xdr:col>8</xdr:col>
      <xdr:colOff>520700</xdr:colOff>
      <xdr:row>48</xdr:row>
      <xdr:rowOff>165100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97C34B36-9115-4C4F-8568-C4CFA635ACA9}"/>
            </a:ext>
          </a:extLst>
        </xdr:cNvPr>
        <xdr:cNvCxnSpPr/>
      </xdr:nvCxnSpPr>
      <xdr:spPr>
        <a:xfrm>
          <a:off x="1962150" y="8991600"/>
          <a:ext cx="3435350" cy="12700"/>
        </a:xfrm>
        <a:prstGeom prst="line">
          <a:avLst/>
        </a:prstGeom>
        <a:ln w="571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01AEF-0A4D-41B5-BC23-2EC0DE594BF6}">
  <dimension ref="B1:H37"/>
  <sheetViews>
    <sheetView showGridLines="0" tabSelected="1" workbookViewId="0">
      <selection activeCell="F27" sqref="F27"/>
    </sheetView>
  </sheetViews>
  <sheetFormatPr defaultColWidth="9" defaultRowHeight="13.8"/>
  <cols>
    <col min="1" max="1" width="3" style="73" customWidth="1"/>
    <col min="2" max="2" width="6.33203125" style="73" customWidth="1"/>
    <col min="3" max="3" width="3.44140625" style="73" customWidth="1"/>
    <col min="4" max="4" width="18.44140625" style="73" customWidth="1"/>
    <col min="5" max="5" width="11.44140625" style="73" customWidth="1"/>
    <col min="6" max="6" width="80.33203125" style="73" customWidth="1"/>
    <col min="7" max="7" width="16.6640625" style="73" customWidth="1"/>
    <col min="8" max="8" width="10.21875" style="73" customWidth="1"/>
    <col min="9" max="9" width="6.33203125" style="73" customWidth="1"/>
    <col min="10" max="16384" width="9" style="73"/>
  </cols>
  <sheetData>
    <row r="1" spans="2:8" s="66" customFormat="1" ht="27.6">
      <c r="B1" s="64" t="s">
        <v>98</v>
      </c>
      <c r="C1" s="65"/>
      <c r="G1" s="67" t="s">
        <v>130</v>
      </c>
      <c r="H1" s="68"/>
    </row>
    <row r="2" spans="2:8">
      <c r="B2" s="69" t="s">
        <v>99</v>
      </c>
      <c r="C2" s="70" t="s">
        <v>100</v>
      </c>
      <c r="D2" s="71"/>
      <c r="E2" s="71"/>
      <c r="F2" s="72"/>
      <c r="G2" s="69" t="s">
        <v>101</v>
      </c>
      <c r="H2" s="69" t="s">
        <v>102</v>
      </c>
    </row>
    <row r="3" spans="2:8">
      <c r="B3" s="74"/>
      <c r="C3" s="75"/>
      <c r="D3" s="76" t="s">
        <v>103</v>
      </c>
      <c r="E3" s="76"/>
      <c r="F3" s="77"/>
      <c r="G3" s="78"/>
      <c r="H3" s="79"/>
    </row>
    <row r="4" spans="2:8">
      <c r="B4" s="80"/>
      <c r="C4" s="75"/>
      <c r="D4" s="76" t="s">
        <v>104</v>
      </c>
      <c r="E4" s="76"/>
      <c r="F4" s="76"/>
      <c r="G4" s="78">
        <v>44832</v>
      </c>
      <c r="H4" s="81" t="s">
        <v>105</v>
      </c>
    </row>
    <row r="5" spans="2:8">
      <c r="B5" s="80"/>
      <c r="C5" s="75"/>
      <c r="D5" s="76" t="s">
        <v>106</v>
      </c>
      <c r="E5" s="76"/>
      <c r="F5" s="76"/>
      <c r="G5" s="78">
        <v>44852</v>
      </c>
      <c r="H5" s="81" t="s">
        <v>105</v>
      </c>
    </row>
    <row r="6" spans="2:8">
      <c r="B6" s="82"/>
      <c r="C6" s="83"/>
      <c r="D6" s="84"/>
      <c r="E6" s="84"/>
      <c r="F6" s="84"/>
      <c r="G6" s="85"/>
      <c r="H6" s="85"/>
    </row>
    <row r="7" spans="2:8">
      <c r="B7" s="86" t="s">
        <v>107</v>
      </c>
      <c r="C7" s="87"/>
      <c r="D7" s="87"/>
      <c r="E7" s="88"/>
      <c r="F7" s="89"/>
      <c r="G7" s="79"/>
      <c r="H7" s="79"/>
    </row>
    <row r="8" spans="2:8">
      <c r="B8" s="80"/>
      <c r="C8" s="75"/>
      <c r="D8" s="90" t="s">
        <v>108</v>
      </c>
      <c r="E8" s="90"/>
      <c r="F8" s="90"/>
      <c r="G8" s="91">
        <v>45120</v>
      </c>
      <c r="H8" s="92"/>
    </row>
    <row r="9" spans="2:8">
      <c r="B9" s="80"/>
      <c r="C9" s="75"/>
      <c r="D9" s="90" t="s">
        <v>109</v>
      </c>
      <c r="E9" s="90"/>
      <c r="F9" s="90"/>
      <c r="G9" s="91">
        <v>45120</v>
      </c>
      <c r="H9" s="92"/>
    </row>
    <row r="10" spans="2:8">
      <c r="B10" s="80">
        <v>1</v>
      </c>
      <c r="C10" s="75"/>
      <c r="D10" s="76" t="s">
        <v>110</v>
      </c>
      <c r="E10" s="76"/>
      <c r="F10" s="76"/>
      <c r="G10" s="78">
        <v>45135</v>
      </c>
      <c r="H10" s="92"/>
    </row>
    <row r="11" spans="2:8">
      <c r="B11" s="80">
        <v>2</v>
      </c>
      <c r="C11" s="75"/>
      <c r="D11" s="76" t="s">
        <v>111</v>
      </c>
      <c r="E11" s="76"/>
      <c r="F11" s="76"/>
      <c r="G11" s="78">
        <v>45138</v>
      </c>
      <c r="H11" s="92"/>
    </row>
    <row r="12" spans="2:8">
      <c r="B12" s="80">
        <v>3</v>
      </c>
      <c r="C12" s="75"/>
      <c r="D12" s="94" t="s">
        <v>112</v>
      </c>
      <c r="E12" s="94"/>
      <c r="F12" s="94"/>
      <c r="G12" s="78">
        <v>45138</v>
      </c>
      <c r="H12" s="92"/>
    </row>
    <row r="13" spans="2:8">
      <c r="B13" s="80">
        <v>4</v>
      </c>
      <c r="C13" s="75"/>
      <c r="D13" s="95" t="s">
        <v>113</v>
      </c>
      <c r="E13" s="95"/>
      <c r="F13" s="95"/>
      <c r="G13" s="78">
        <v>45138</v>
      </c>
      <c r="H13" s="92"/>
    </row>
    <row r="14" spans="2:8">
      <c r="B14" s="96"/>
      <c r="C14" s="97"/>
      <c r="D14" s="98" t="s">
        <v>114</v>
      </c>
      <c r="E14" s="99"/>
      <c r="F14" s="100"/>
      <c r="G14" s="93"/>
      <c r="H14" s="92"/>
    </row>
    <row r="15" spans="2:8">
      <c r="B15" s="101"/>
      <c r="C15" s="83"/>
      <c r="D15" s="102"/>
      <c r="E15" s="102"/>
      <c r="F15" s="103"/>
      <c r="G15" s="85"/>
      <c r="H15" s="85"/>
    </row>
    <row r="16" spans="2:8">
      <c r="B16" s="86" t="s">
        <v>115</v>
      </c>
      <c r="C16" s="104"/>
      <c r="D16" s="104"/>
      <c r="E16" s="105"/>
      <c r="F16" s="106"/>
      <c r="G16" s="78"/>
      <c r="H16" s="78"/>
    </row>
    <row r="17" spans="2:8">
      <c r="B17" s="80">
        <v>1</v>
      </c>
      <c r="C17" s="75"/>
      <c r="D17" s="75" t="s">
        <v>131</v>
      </c>
      <c r="E17" s="75"/>
      <c r="F17" s="107"/>
      <c r="G17" s="78">
        <v>45153</v>
      </c>
      <c r="H17" s="92"/>
    </row>
    <row r="18" spans="2:8">
      <c r="B18" s="80">
        <v>2</v>
      </c>
      <c r="C18" s="75"/>
      <c r="D18" s="75" t="s">
        <v>116</v>
      </c>
      <c r="E18" s="75"/>
      <c r="F18" s="107"/>
      <c r="G18" s="78">
        <v>45159</v>
      </c>
      <c r="H18" s="92"/>
    </row>
    <row r="19" spans="2:8">
      <c r="B19" s="80">
        <v>3</v>
      </c>
      <c r="C19" s="75"/>
      <c r="D19" s="75" t="s">
        <v>117</v>
      </c>
      <c r="E19" s="75"/>
      <c r="F19" s="107"/>
      <c r="G19" s="78">
        <v>45170</v>
      </c>
      <c r="H19" s="92"/>
    </row>
    <row r="20" spans="2:8">
      <c r="B20" s="80">
        <v>4</v>
      </c>
      <c r="C20" s="75"/>
      <c r="D20" s="75" t="s">
        <v>118</v>
      </c>
      <c r="E20" s="75"/>
      <c r="F20" s="107"/>
      <c r="G20" s="78">
        <v>45184</v>
      </c>
      <c r="H20" s="92"/>
    </row>
    <row r="21" spans="2:8">
      <c r="B21" s="108">
        <v>5</v>
      </c>
      <c r="C21" s="97"/>
      <c r="D21" s="97" t="s">
        <v>119</v>
      </c>
      <c r="E21" s="97"/>
      <c r="F21" s="109"/>
      <c r="G21" s="93"/>
      <c r="H21" s="92"/>
    </row>
    <row r="22" spans="2:8">
      <c r="B22" s="110"/>
      <c r="D22" s="73" t="s">
        <v>120</v>
      </c>
      <c r="F22" s="111"/>
      <c r="G22" s="112"/>
      <c r="H22" s="113"/>
    </row>
    <row r="23" spans="2:8">
      <c r="B23" s="110"/>
      <c r="D23" s="73" t="s">
        <v>132</v>
      </c>
      <c r="F23" s="111"/>
      <c r="G23" s="112">
        <v>45189</v>
      </c>
      <c r="H23" s="113"/>
    </row>
    <row r="24" spans="2:8">
      <c r="B24" s="110"/>
      <c r="D24" s="73" t="s">
        <v>133</v>
      </c>
      <c r="F24" s="111"/>
      <c r="G24" s="112">
        <v>45189</v>
      </c>
      <c r="H24" s="113"/>
    </row>
    <row r="25" spans="2:8">
      <c r="B25" s="114"/>
      <c r="C25" s="115"/>
      <c r="D25" s="116" t="s">
        <v>121</v>
      </c>
      <c r="E25" s="116"/>
      <c r="F25" s="117"/>
      <c r="G25" s="79">
        <v>45198</v>
      </c>
      <c r="H25" s="118"/>
    </row>
    <row r="26" spans="2:8">
      <c r="B26" s="80">
        <v>6</v>
      </c>
      <c r="C26" s="75"/>
      <c r="D26" s="75" t="s">
        <v>122</v>
      </c>
      <c r="E26" s="75"/>
      <c r="F26" s="107"/>
      <c r="G26" s="78">
        <v>45200</v>
      </c>
      <c r="H26" s="92"/>
    </row>
    <row r="27" spans="2:8">
      <c r="B27" s="80">
        <v>7</v>
      </c>
      <c r="C27" s="75"/>
      <c r="D27" s="75" t="s">
        <v>123</v>
      </c>
      <c r="E27" s="75"/>
      <c r="F27" s="107"/>
      <c r="G27" s="78">
        <v>45215</v>
      </c>
      <c r="H27" s="92"/>
    </row>
    <row r="28" spans="2:8">
      <c r="B28" s="80">
        <v>8</v>
      </c>
      <c r="C28" s="75"/>
      <c r="D28" s="75" t="s">
        <v>124</v>
      </c>
      <c r="E28" s="75"/>
      <c r="F28" s="107"/>
      <c r="G28" s="78">
        <v>45219</v>
      </c>
      <c r="H28" s="92"/>
    </row>
    <row r="29" spans="2:8">
      <c r="B29" s="96"/>
      <c r="C29" s="97"/>
      <c r="D29" s="119" t="s">
        <v>125</v>
      </c>
      <c r="E29" s="119"/>
      <c r="F29" s="120"/>
      <c r="G29" s="93"/>
      <c r="H29" s="93"/>
    </row>
    <row r="30" spans="2:8">
      <c r="B30" s="101"/>
      <c r="C30" s="83"/>
      <c r="D30" s="83"/>
      <c r="E30" s="83"/>
      <c r="F30" s="121"/>
      <c r="G30" s="85"/>
      <c r="H30" s="85"/>
    </row>
    <row r="31" spans="2:8" s="127" customFormat="1">
      <c r="B31" s="86" t="s">
        <v>126</v>
      </c>
      <c r="C31" s="122"/>
      <c r="D31" s="123"/>
      <c r="E31" s="124"/>
      <c r="F31" s="125"/>
      <c r="G31" s="126"/>
      <c r="H31" s="126"/>
    </row>
    <row r="32" spans="2:8">
      <c r="B32" s="80">
        <v>1</v>
      </c>
      <c r="C32" s="75"/>
      <c r="D32" s="75" t="s">
        <v>134</v>
      </c>
      <c r="E32" s="75"/>
      <c r="F32" s="107"/>
      <c r="G32" s="78">
        <v>45145</v>
      </c>
      <c r="H32" s="92"/>
    </row>
    <row r="33" spans="2:8">
      <c r="B33" s="80">
        <v>2</v>
      </c>
      <c r="C33" s="75"/>
      <c r="D33" s="75" t="s">
        <v>135</v>
      </c>
      <c r="E33" s="75"/>
      <c r="F33" s="107"/>
      <c r="G33" s="78">
        <v>45145</v>
      </c>
      <c r="H33" s="92"/>
    </row>
    <row r="34" spans="2:8">
      <c r="B34" s="80">
        <v>3</v>
      </c>
      <c r="C34" s="75"/>
      <c r="D34" s="75" t="s">
        <v>127</v>
      </c>
      <c r="E34" s="75"/>
      <c r="F34" s="107"/>
      <c r="G34" s="78">
        <v>45214</v>
      </c>
      <c r="H34" s="92"/>
    </row>
    <row r="35" spans="2:8">
      <c r="B35" s="80">
        <v>4</v>
      </c>
      <c r="C35" s="75"/>
      <c r="D35" s="75" t="s">
        <v>128</v>
      </c>
      <c r="E35" s="75"/>
      <c r="F35" s="107"/>
      <c r="G35" s="78" t="s">
        <v>136</v>
      </c>
      <c r="H35" s="92"/>
    </row>
    <row r="36" spans="2:8">
      <c r="B36" s="128"/>
      <c r="C36" s="97"/>
      <c r="D36" s="98" t="s">
        <v>129</v>
      </c>
      <c r="E36" s="97"/>
      <c r="F36" s="109"/>
      <c r="G36" s="93"/>
      <c r="H36" s="93"/>
    </row>
    <row r="37" spans="2:8">
      <c r="B37" s="101"/>
      <c r="C37" s="83"/>
      <c r="D37" s="83"/>
      <c r="E37" s="83"/>
      <c r="F37" s="121"/>
      <c r="G37" s="85"/>
      <c r="H37" s="85"/>
    </row>
  </sheetData>
  <mergeCells count="3">
    <mergeCell ref="C2:F2"/>
    <mergeCell ref="B21:B25"/>
    <mergeCell ref="D29:F2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6413E-BFF5-4043-8146-DE6DBE784675}">
  <sheetPr>
    <tabColor rgb="FFFFFF00"/>
  </sheetPr>
  <dimension ref="B2:I30"/>
  <sheetViews>
    <sheetView zoomScaleNormal="100" workbookViewId="0">
      <selection activeCell="G15" sqref="G15"/>
    </sheetView>
  </sheetViews>
  <sheetFormatPr defaultColWidth="8.77734375" defaultRowHeight="14.4"/>
  <cols>
    <col min="1" max="1" width="8.5546875" style="1" customWidth="1"/>
    <col min="2" max="2" width="19.88671875" style="1" customWidth="1"/>
    <col min="3" max="4" width="14.6640625" style="1" customWidth="1"/>
    <col min="5" max="5" width="10.33203125" style="1" customWidth="1"/>
    <col min="6" max="6" width="18.6640625" style="1" customWidth="1"/>
    <col min="7" max="7" width="16.21875" style="1" customWidth="1"/>
    <col min="8" max="8" width="16.5546875" style="1" customWidth="1"/>
    <col min="9" max="9" width="16.21875" style="1" customWidth="1"/>
    <col min="10" max="16384" width="8.77734375" style="1"/>
  </cols>
  <sheetData>
    <row r="2" spans="2:6">
      <c r="B2" s="4" t="s">
        <v>87</v>
      </c>
      <c r="F2" s="4" t="s">
        <v>1</v>
      </c>
    </row>
    <row r="4" spans="2:6">
      <c r="B4" s="7" t="s">
        <v>15</v>
      </c>
    </row>
    <row r="5" spans="2:6">
      <c r="B5" s="2" t="s">
        <v>2</v>
      </c>
      <c r="C5" s="2" t="s">
        <v>6</v>
      </c>
      <c r="D5" s="2" t="s">
        <v>4</v>
      </c>
    </row>
    <row r="6" spans="2:6">
      <c r="B6" s="3">
        <v>2790000</v>
      </c>
      <c r="C6" s="6">
        <f>D6/B6</f>
        <v>78.400000000000006</v>
      </c>
      <c r="D6" s="3">
        <v>218736000</v>
      </c>
    </row>
    <row r="7" spans="2:6">
      <c r="C7" s="10"/>
    </row>
    <row r="8" spans="2:6">
      <c r="B8" s="7" t="s">
        <v>16</v>
      </c>
    </row>
    <row r="9" spans="2:6">
      <c r="B9" s="2" t="s">
        <v>2</v>
      </c>
      <c r="C9" s="2" t="s">
        <v>6</v>
      </c>
      <c r="D9" s="2" t="s">
        <v>4</v>
      </c>
    </row>
    <row r="10" spans="2:6">
      <c r="B10" s="3">
        <v>810000</v>
      </c>
      <c r="C10" s="6">
        <f>D10/B10</f>
        <v>7.4520395061728397</v>
      </c>
      <c r="D10" s="3">
        <v>6036152</v>
      </c>
    </row>
    <row r="12" spans="2:6">
      <c r="B12" s="7" t="s">
        <v>82</v>
      </c>
    </row>
    <row r="13" spans="2:6">
      <c r="B13" s="2" t="s">
        <v>2</v>
      </c>
      <c r="C13" s="2" t="s">
        <v>3</v>
      </c>
      <c r="D13" s="2" t="s">
        <v>4</v>
      </c>
    </row>
    <row r="14" spans="2:6">
      <c r="B14" s="3">
        <f>B6+B10</f>
        <v>3600000</v>
      </c>
      <c r="C14" s="6">
        <f>D14/B14</f>
        <v>62.436708888888887</v>
      </c>
      <c r="D14" s="51">
        <f>D6+D10</f>
        <v>224772152</v>
      </c>
    </row>
    <row r="17" spans="2:9">
      <c r="B17" s="7" t="s">
        <v>96</v>
      </c>
      <c r="F17" s="4"/>
    </row>
    <row r="18" spans="2:9">
      <c r="B18" s="7"/>
      <c r="F18" s="4"/>
    </row>
    <row r="19" spans="2:9">
      <c r="B19" s="55" t="s">
        <v>87</v>
      </c>
      <c r="F19" s="55" t="s">
        <v>1</v>
      </c>
    </row>
    <row r="20" spans="2:9">
      <c r="G20" s="2"/>
      <c r="H20" s="2"/>
      <c r="I20" s="2"/>
    </row>
    <row r="21" spans="2:9">
      <c r="B21" s="1" t="s">
        <v>19</v>
      </c>
      <c r="C21" s="1">
        <v>266977098.29000002</v>
      </c>
      <c r="F21" s="1" t="s">
        <v>97</v>
      </c>
      <c r="G21" s="1">
        <v>360000000</v>
      </c>
    </row>
    <row r="22" spans="2:9">
      <c r="B22" s="12" t="s">
        <v>93</v>
      </c>
      <c r="D22" s="12">
        <f>C21-D23</f>
        <v>42204946.290000021</v>
      </c>
      <c r="F22" s="1" t="s">
        <v>46</v>
      </c>
      <c r="H22" s="1">
        <f>G21-H23</f>
        <v>93022901.709999979</v>
      </c>
    </row>
    <row r="23" spans="2:9">
      <c r="B23" s="1" t="s">
        <v>20</v>
      </c>
      <c r="D23" s="1">
        <f>D14</f>
        <v>224772152</v>
      </c>
      <c r="F23" s="1" t="s">
        <v>44</v>
      </c>
      <c r="H23" s="1">
        <f>C21</f>
        <v>266977098.29000002</v>
      </c>
    </row>
    <row r="24" spans="2:9">
      <c r="C24" s="11">
        <f>SUM(C21:C23)</f>
        <v>266977098.29000002</v>
      </c>
      <c r="D24" s="11">
        <f>SUM(D21:D23)</f>
        <v>266977098.29000002</v>
      </c>
      <c r="G24" s="11">
        <f>SUM(G21:G23)</f>
        <v>360000000</v>
      </c>
      <c r="H24" s="11">
        <f>SUM(H21:H23)</f>
        <v>360000000</v>
      </c>
      <c r="I24" s="2"/>
    </row>
    <row r="26" spans="2:9">
      <c r="B26" s="1" t="s">
        <v>94</v>
      </c>
      <c r="C26" s="1">
        <f>D22*0.2</f>
        <v>8440989.258000005</v>
      </c>
    </row>
    <row r="27" spans="2:9">
      <c r="B27" s="1" t="s">
        <v>95</v>
      </c>
      <c r="D27" s="1">
        <f>C26</f>
        <v>8440989.258000005</v>
      </c>
    </row>
    <row r="28" spans="2:9">
      <c r="C28" s="11">
        <f>SUM(C26:C27)</f>
        <v>8440989.258000005</v>
      </c>
      <c r="D28" s="11">
        <f>SUM(D26:D27)</f>
        <v>8440989.258000005</v>
      </c>
    </row>
    <row r="30" spans="2:9">
      <c r="C30" s="49" t="s">
        <v>81</v>
      </c>
      <c r="D30" s="50">
        <f>D22-C26</f>
        <v>33763957.03200002</v>
      </c>
    </row>
  </sheetData>
  <pageMargins left="0.7" right="0.7" top="0.75" bottom="0.75" header="0.3" footer="0.3"/>
  <pageSetup paperSize="9" orientation="portrait" r:id="rId1"/>
  <ignoredErrors>
    <ignoredError sqref="C14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5F58A-DAC1-4768-990E-FA1C1792A9B9}">
  <dimension ref="B2:I71"/>
  <sheetViews>
    <sheetView zoomScale="115" zoomScaleNormal="115" workbookViewId="0">
      <selection activeCell="D72" sqref="D72"/>
    </sheetView>
  </sheetViews>
  <sheetFormatPr defaultColWidth="8.77734375" defaultRowHeight="14.4"/>
  <cols>
    <col min="1" max="1" width="8.5546875" style="1" customWidth="1"/>
    <col min="2" max="2" width="19.88671875" style="1" customWidth="1"/>
    <col min="3" max="4" width="14.6640625" style="1" customWidth="1"/>
    <col min="5" max="5" width="16.109375" style="1" customWidth="1"/>
    <col min="6" max="6" width="18.6640625" style="1" customWidth="1"/>
    <col min="7" max="7" width="16.21875" style="1" customWidth="1"/>
    <col min="8" max="8" width="10.77734375" style="1" customWidth="1"/>
    <col min="9" max="9" width="16.21875" style="1" customWidth="1"/>
    <col min="10" max="16384" width="8.77734375" style="1"/>
  </cols>
  <sheetData>
    <row r="2" spans="2:9">
      <c r="B2" s="4" t="s">
        <v>0</v>
      </c>
      <c r="F2" s="4" t="s">
        <v>1</v>
      </c>
    </row>
    <row r="4" spans="2:9">
      <c r="B4" s="7" t="s">
        <v>15</v>
      </c>
      <c r="F4" s="7" t="s">
        <v>14</v>
      </c>
    </row>
    <row r="5" spans="2:9">
      <c r="B5" s="2" t="s">
        <v>2</v>
      </c>
      <c r="C5" s="2" t="s">
        <v>6</v>
      </c>
      <c r="D5" s="2" t="s">
        <v>4</v>
      </c>
      <c r="G5" s="2" t="s">
        <v>13</v>
      </c>
      <c r="H5" s="2" t="s">
        <v>8</v>
      </c>
      <c r="I5" s="2" t="s">
        <v>4</v>
      </c>
    </row>
    <row r="6" spans="2:9">
      <c r="B6" s="3">
        <v>2790000</v>
      </c>
      <c r="C6" s="6">
        <f>D6/B6</f>
        <v>78.400000000000006</v>
      </c>
      <c r="D6" s="3">
        <v>218736000</v>
      </c>
      <c r="F6" s="1" t="s">
        <v>0</v>
      </c>
      <c r="G6" s="3">
        <f>G8-G7</f>
        <v>2790000</v>
      </c>
      <c r="H6" s="3">
        <v>100</v>
      </c>
      <c r="I6" s="3">
        <f>G6*H6</f>
        <v>279000000</v>
      </c>
    </row>
    <row r="7" spans="2:9">
      <c r="C7" s="10"/>
      <c r="F7" s="1" t="s">
        <v>9</v>
      </c>
      <c r="G7" s="3">
        <f>81000000/100</f>
        <v>810000</v>
      </c>
      <c r="H7" s="3">
        <v>100</v>
      </c>
      <c r="I7" s="3">
        <f>G7*H7</f>
        <v>81000000</v>
      </c>
    </row>
    <row r="8" spans="2:9">
      <c r="B8" s="7" t="s">
        <v>16</v>
      </c>
      <c r="F8" s="1" t="s">
        <v>5</v>
      </c>
      <c r="G8" s="5">
        <v>3600000</v>
      </c>
      <c r="H8" s="5">
        <v>100</v>
      </c>
      <c r="I8" s="5">
        <f>G8*H8</f>
        <v>360000000</v>
      </c>
    </row>
    <row r="9" spans="2:9">
      <c r="B9" s="2" t="s">
        <v>2</v>
      </c>
      <c r="C9" s="2" t="s">
        <v>6</v>
      </c>
      <c r="D9" s="2" t="s">
        <v>4</v>
      </c>
    </row>
    <row r="10" spans="2:9">
      <c r="B10" s="3">
        <v>810000</v>
      </c>
      <c r="C10" s="6">
        <f>D10/B10</f>
        <v>7.4520395061728397</v>
      </c>
      <c r="D10" s="3">
        <v>6036152</v>
      </c>
      <c r="F10" s="1" t="s">
        <v>18</v>
      </c>
      <c r="I10" s="1">
        <v>-93865159</v>
      </c>
    </row>
    <row r="12" spans="2:9">
      <c r="B12" s="7" t="s">
        <v>17</v>
      </c>
      <c r="F12" s="1" t="s">
        <v>11</v>
      </c>
      <c r="G12" s="4">
        <f>G8</f>
        <v>3600000</v>
      </c>
      <c r="H12" s="9">
        <f>I12/G12</f>
        <v>73.926344722222225</v>
      </c>
      <c r="I12" s="16">
        <f>I8+I10</f>
        <v>266134841</v>
      </c>
    </row>
    <row r="13" spans="2:9">
      <c r="B13" s="2" t="s">
        <v>2</v>
      </c>
      <c r="C13" s="2" t="s">
        <v>3</v>
      </c>
      <c r="D13" s="2" t="s">
        <v>4</v>
      </c>
    </row>
    <row r="14" spans="2:9">
      <c r="B14" s="3">
        <f>B6+B10</f>
        <v>3600000</v>
      </c>
      <c r="C14" s="6">
        <f>D14/B14</f>
        <v>62.436708888888887</v>
      </c>
      <c r="D14" s="16">
        <f>D6+D10</f>
        <v>224772152</v>
      </c>
    </row>
    <row r="17" spans="2:9">
      <c r="B17" s="7" t="s">
        <v>21</v>
      </c>
      <c r="F17" s="7" t="s">
        <v>21</v>
      </c>
    </row>
    <row r="18" spans="2:9">
      <c r="G18" s="2" t="s">
        <v>13</v>
      </c>
      <c r="H18" s="2" t="s">
        <v>8</v>
      </c>
      <c r="I18" s="2" t="s">
        <v>4</v>
      </c>
    </row>
    <row r="19" spans="2:9">
      <c r="B19" s="1" t="s">
        <v>19</v>
      </c>
      <c r="C19" s="1">
        <f>-I19</f>
        <v>263000000</v>
      </c>
      <c r="F19" s="1" t="s">
        <v>7</v>
      </c>
      <c r="G19" s="1">
        <f>I19/H19</f>
        <v>-2630000</v>
      </c>
      <c r="H19" s="1">
        <v>100</v>
      </c>
      <c r="I19" s="1">
        <v>-263000000</v>
      </c>
    </row>
    <row r="20" spans="2:9">
      <c r="B20" s="12" t="s">
        <v>38</v>
      </c>
      <c r="D20" s="12">
        <f>C19-D21</f>
        <v>98791455.622222245</v>
      </c>
    </row>
    <row r="21" spans="2:9">
      <c r="B21" s="1" t="s">
        <v>20</v>
      </c>
      <c r="D21" s="1">
        <f>-D14*(G19/G12)</f>
        <v>164208544.37777776</v>
      </c>
      <c r="F21" s="7" t="s">
        <v>12</v>
      </c>
    </row>
    <row r="22" spans="2:9">
      <c r="C22" s="11">
        <f>SUM(C19:C21)</f>
        <v>263000000</v>
      </c>
      <c r="D22" s="11">
        <f>SUM(D19:D21)</f>
        <v>263000000</v>
      </c>
      <c r="G22" s="2" t="s">
        <v>13</v>
      </c>
      <c r="H22" s="2" t="s">
        <v>8</v>
      </c>
      <c r="I22" s="2" t="s">
        <v>4</v>
      </c>
    </row>
    <row r="23" spans="2:9">
      <c r="F23" s="1" t="s">
        <v>7</v>
      </c>
      <c r="G23" s="1">
        <f>SUM(G8,G19)</f>
        <v>970000</v>
      </c>
      <c r="H23" s="1">
        <v>100</v>
      </c>
      <c r="I23" s="1">
        <f>G23*H23</f>
        <v>97000000</v>
      </c>
    </row>
    <row r="25" spans="2:9">
      <c r="F25" s="1" t="s">
        <v>10</v>
      </c>
      <c r="I25" s="1">
        <v>-93865159</v>
      </c>
    </row>
    <row r="27" spans="2:9">
      <c r="F27" s="1" t="s">
        <v>11</v>
      </c>
      <c r="I27" s="4">
        <f>SUM(I23,I25)</f>
        <v>3134841</v>
      </c>
    </row>
    <row r="36" spans="2:4">
      <c r="B36" s="1" t="s">
        <v>26</v>
      </c>
    </row>
    <row r="37" spans="2:4">
      <c r="B37" s="1" t="s">
        <v>27</v>
      </c>
    </row>
    <row r="38" spans="2:4">
      <c r="B38" s="1" t="s">
        <v>28</v>
      </c>
    </row>
    <row r="40" spans="2:4">
      <c r="B40" s="12" t="s">
        <v>24</v>
      </c>
    </row>
    <row r="41" spans="2:4">
      <c r="B41" s="12" t="s">
        <v>25</v>
      </c>
      <c r="C41" s="12"/>
    </row>
    <row r="44" spans="2:4">
      <c r="B44" s="4" t="s">
        <v>30</v>
      </c>
    </row>
    <row r="45" spans="2:4">
      <c r="B45" s="2" t="s">
        <v>2</v>
      </c>
      <c r="C45" s="2" t="s">
        <v>3</v>
      </c>
      <c r="D45" s="2" t="s">
        <v>4</v>
      </c>
    </row>
    <row r="46" spans="2:4">
      <c r="B46" s="1">
        <v>3600000</v>
      </c>
      <c r="C46" s="8">
        <v>62.436708888888887</v>
      </c>
      <c r="D46" s="1">
        <v>224772152</v>
      </c>
    </row>
    <row r="48" spans="2:4">
      <c r="B48" s="4" t="s">
        <v>23</v>
      </c>
    </row>
    <row r="49" spans="2:8">
      <c r="B49" s="1">
        <f>G19</f>
        <v>-2630000</v>
      </c>
      <c r="C49" s="8">
        <f>D49/B49</f>
        <v>62.43670888888888</v>
      </c>
      <c r="D49" s="1">
        <f>-D21</f>
        <v>-164208544.37777776</v>
      </c>
    </row>
    <row r="51" spans="2:8">
      <c r="B51" s="4" t="s">
        <v>31</v>
      </c>
    </row>
    <row r="52" spans="2:8">
      <c r="B52" s="1">
        <f>SUM(B46,B49)</f>
        <v>970000</v>
      </c>
      <c r="C52" s="8">
        <f>D52/B52</f>
        <v>62.436708888888909</v>
      </c>
      <c r="D52" s="15">
        <f>SUM(D46,D49)</f>
        <v>60563607.622222245</v>
      </c>
    </row>
    <row r="57" spans="2:8">
      <c r="B57" s="7" t="s">
        <v>29</v>
      </c>
      <c r="F57" s="7" t="s">
        <v>37</v>
      </c>
    </row>
    <row r="59" spans="2:8">
      <c r="B59" s="1" t="s">
        <v>19</v>
      </c>
      <c r="C59" s="1">
        <f>H59</f>
        <v>3134841</v>
      </c>
      <c r="H59" s="1">
        <f>I27</f>
        <v>3134841</v>
      </c>
    </row>
    <row r="60" spans="2:8" ht="28.8">
      <c r="B60" s="13" t="s">
        <v>34</v>
      </c>
      <c r="C60" s="14">
        <f>D20</f>
        <v>98791455.622222245</v>
      </c>
    </row>
    <row r="61" spans="2:8">
      <c r="B61" s="1" t="s">
        <v>33</v>
      </c>
      <c r="D61" s="1">
        <v>41362689</v>
      </c>
    </row>
    <row r="62" spans="2:8">
      <c r="B62" s="1" t="s">
        <v>32</v>
      </c>
      <c r="D62" s="1">
        <f>D52</f>
        <v>60563607.622222245</v>
      </c>
    </row>
    <row r="63" spans="2:8">
      <c r="C63" s="11">
        <f>SUM(C59:C62)</f>
        <v>101926296.62222224</v>
      </c>
      <c r="D63" s="11">
        <f>SUM(D59:D62)</f>
        <v>101926296.62222224</v>
      </c>
    </row>
    <row r="64" spans="2:8">
      <c r="D64" s="1">
        <f>C63-D63</f>
        <v>0</v>
      </c>
    </row>
    <row r="66" spans="2:4">
      <c r="B66" s="7" t="s">
        <v>45</v>
      </c>
    </row>
    <row r="67" spans="2:4">
      <c r="B67" s="1" t="s">
        <v>35</v>
      </c>
      <c r="C67" s="1">
        <f>D61*0.2</f>
        <v>8272537.8000000007</v>
      </c>
    </row>
    <row r="68" spans="2:4">
      <c r="B68" s="1" t="s">
        <v>36</v>
      </c>
      <c r="D68" s="1">
        <f>C67</f>
        <v>8272537.8000000007</v>
      </c>
    </row>
    <row r="71" spans="2:4">
      <c r="B71" s="49" t="s">
        <v>81</v>
      </c>
      <c r="C71" s="50">
        <f>D61-C67</f>
        <v>33090151.199999999</v>
      </c>
    </row>
  </sheetData>
  <pageMargins left="0.7" right="0.7" top="0.75" bottom="0.75" header="0.3" footer="0.3"/>
  <pageSetup paperSize="9" orientation="portrait" r:id="rId1"/>
  <ignoredErrors>
    <ignoredError sqref="C14 C52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F904D-FDCD-4C20-8F93-8573143B436E}">
  <dimension ref="B2:J68"/>
  <sheetViews>
    <sheetView showGridLines="0" zoomScale="115" zoomScaleNormal="115" workbookViewId="0">
      <pane xSplit="2" ySplit="2" topLeftCell="C36" activePane="bottomRight" state="frozen"/>
      <selection pane="topRight" activeCell="C1" sqref="C1"/>
      <selection pane="bottomLeft" activeCell="A3" sqref="A3"/>
      <selection pane="bottomRight" activeCell="C67" sqref="C67"/>
    </sheetView>
  </sheetViews>
  <sheetFormatPr defaultColWidth="8.77734375" defaultRowHeight="14.4"/>
  <cols>
    <col min="1" max="1" width="8.5546875" style="1" customWidth="1"/>
    <col min="2" max="2" width="21.77734375" style="1" customWidth="1"/>
    <col min="3" max="4" width="16.88671875" style="1" customWidth="1"/>
    <col min="5" max="5" width="16.109375" style="1" customWidth="1"/>
    <col min="6" max="6" width="18.6640625" style="1" customWidth="1"/>
    <col min="7" max="7" width="12.33203125" style="1" customWidth="1"/>
    <col min="8" max="8" width="12.44140625" style="1" customWidth="1"/>
    <col min="9" max="9" width="13" style="1" customWidth="1"/>
    <col min="10" max="10" width="12.44140625" style="1" customWidth="1"/>
    <col min="11" max="16384" width="8.77734375" style="1"/>
  </cols>
  <sheetData>
    <row r="2" spans="2:9" ht="18">
      <c r="B2" s="19" t="s">
        <v>0</v>
      </c>
      <c r="F2" s="19" t="s">
        <v>1</v>
      </c>
    </row>
    <row r="4" spans="2:9">
      <c r="B4" s="7" t="s">
        <v>15</v>
      </c>
      <c r="F4" s="7" t="s">
        <v>14</v>
      </c>
    </row>
    <row r="5" spans="2:9">
      <c r="B5" s="2" t="s">
        <v>2</v>
      </c>
      <c r="C5" s="2" t="s">
        <v>6</v>
      </c>
      <c r="D5" s="2" t="s">
        <v>4</v>
      </c>
      <c r="G5" s="2" t="s">
        <v>13</v>
      </c>
      <c r="H5" s="2" t="s">
        <v>8</v>
      </c>
      <c r="I5" s="2" t="s">
        <v>4</v>
      </c>
    </row>
    <row r="6" spans="2:9">
      <c r="B6" s="3">
        <v>2790000</v>
      </c>
      <c r="C6" s="6">
        <f>D6/B6</f>
        <v>78.400000000000006</v>
      </c>
      <c r="D6" s="3">
        <v>218736000</v>
      </c>
      <c r="F6" s="1" t="s">
        <v>0</v>
      </c>
      <c r="G6" s="3">
        <f>G8-G7</f>
        <v>2790000</v>
      </c>
      <c r="H6" s="3">
        <v>100</v>
      </c>
      <c r="I6" s="3">
        <f>G6*H6</f>
        <v>279000000</v>
      </c>
    </row>
    <row r="7" spans="2:9">
      <c r="C7" s="10"/>
      <c r="F7" s="1" t="s">
        <v>9</v>
      </c>
      <c r="G7" s="3">
        <f>81000000/100</f>
        <v>810000</v>
      </c>
      <c r="H7" s="3">
        <v>100</v>
      </c>
      <c r="I7" s="3">
        <f>G7*H7</f>
        <v>81000000</v>
      </c>
    </row>
    <row r="8" spans="2:9">
      <c r="B8" s="7" t="s">
        <v>16</v>
      </c>
      <c r="F8" s="1" t="s">
        <v>5</v>
      </c>
      <c r="G8" s="5">
        <v>3600000</v>
      </c>
      <c r="H8" s="5">
        <v>100</v>
      </c>
      <c r="I8" s="5">
        <f>G8*H8</f>
        <v>360000000</v>
      </c>
    </row>
    <row r="9" spans="2:9">
      <c r="B9" s="2" t="s">
        <v>2</v>
      </c>
      <c r="C9" s="2" t="s">
        <v>6</v>
      </c>
      <c r="D9" s="2" t="s">
        <v>4</v>
      </c>
    </row>
    <row r="10" spans="2:9">
      <c r="B10" s="3">
        <v>810000</v>
      </c>
      <c r="C10" s="6">
        <f>D10/B10</f>
        <v>7.4520395061728397</v>
      </c>
      <c r="D10" s="3">
        <v>6036152</v>
      </c>
      <c r="F10" s="1" t="s">
        <v>18</v>
      </c>
      <c r="I10" s="1">
        <v>-93865159</v>
      </c>
    </row>
    <row r="12" spans="2:9">
      <c r="B12" s="7" t="s">
        <v>17</v>
      </c>
      <c r="F12" s="1" t="s">
        <v>11</v>
      </c>
      <c r="G12" s="4">
        <f>G8</f>
        <v>3600000</v>
      </c>
      <c r="H12" s="9">
        <f>I12/G12</f>
        <v>73.926344722222225</v>
      </c>
      <c r="I12" s="16">
        <f>I8+I10</f>
        <v>266134841</v>
      </c>
    </row>
    <row r="13" spans="2:9">
      <c r="B13" s="2" t="s">
        <v>2</v>
      </c>
      <c r="C13" s="2" t="s">
        <v>3</v>
      </c>
      <c r="D13" s="2" t="s">
        <v>4</v>
      </c>
    </row>
    <row r="14" spans="2:9">
      <c r="B14" s="3">
        <f>B6+B10</f>
        <v>3600000</v>
      </c>
      <c r="C14" s="6">
        <f>D14/B14</f>
        <v>62.436708888888887</v>
      </c>
      <c r="D14" s="16">
        <f>D6+D10</f>
        <v>224772152</v>
      </c>
    </row>
    <row r="17" spans="2:9">
      <c r="B17" s="7" t="s">
        <v>21</v>
      </c>
      <c r="F17" s="7" t="s">
        <v>21</v>
      </c>
    </row>
    <row r="18" spans="2:9">
      <c r="G18" s="2" t="s">
        <v>13</v>
      </c>
      <c r="H18" s="2" t="s">
        <v>8</v>
      </c>
      <c r="I18" s="2" t="s">
        <v>4</v>
      </c>
    </row>
    <row r="19" spans="2:9">
      <c r="B19" s="1" t="s">
        <v>19</v>
      </c>
      <c r="C19" s="1">
        <f>-I19</f>
        <v>263000000</v>
      </c>
      <c r="F19" s="1" t="s">
        <v>7</v>
      </c>
      <c r="G19" s="1">
        <f>I19/H19</f>
        <v>-2630000</v>
      </c>
      <c r="H19" s="1">
        <v>100</v>
      </c>
      <c r="I19" s="1">
        <v>-263000000</v>
      </c>
    </row>
    <row r="20" spans="2:9">
      <c r="B20" s="17" t="s">
        <v>48</v>
      </c>
      <c r="C20" s="18"/>
      <c r="D20" s="17">
        <f>C19-D21</f>
        <v>38227848</v>
      </c>
    </row>
    <row r="21" spans="2:9">
      <c r="B21" s="1" t="s">
        <v>20</v>
      </c>
      <c r="D21" s="1">
        <f>D14</f>
        <v>224772152</v>
      </c>
      <c r="F21" s="7" t="s">
        <v>12</v>
      </c>
    </row>
    <row r="22" spans="2:9">
      <c r="C22" s="11">
        <f>SUM(C19:C21)</f>
        <v>263000000</v>
      </c>
      <c r="D22" s="11">
        <f>SUM(D19:D21)</f>
        <v>263000000</v>
      </c>
      <c r="G22" s="2" t="s">
        <v>13</v>
      </c>
      <c r="H22" s="2" t="s">
        <v>8</v>
      </c>
      <c r="I22" s="2" t="s">
        <v>4</v>
      </c>
    </row>
    <row r="23" spans="2:9">
      <c r="F23" s="1" t="s">
        <v>7</v>
      </c>
      <c r="G23" s="1">
        <f>SUM(G8,G19)</f>
        <v>970000</v>
      </c>
      <c r="H23" s="1">
        <v>100</v>
      </c>
      <c r="I23" s="1">
        <f>G23*H23</f>
        <v>97000000</v>
      </c>
    </row>
    <row r="25" spans="2:9">
      <c r="F25" s="1" t="s">
        <v>10</v>
      </c>
      <c r="I25" s="1">
        <v>-93865159</v>
      </c>
    </row>
    <row r="27" spans="2:9">
      <c r="F27" s="1" t="s">
        <v>11</v>
      </c>
      <c r="I27" s="4">
        <f>SUM(I23,I25)</f>
        <v>3134841</v>
      </c>
    </row>
    <row r="29" spans="2:9">
      <c r="F29" s="1" t="s">
        <v>43</v>
      </c>
      <c r="H29" s="1">
        <v>263000000</v>
      </c>
    </row>
    <row r="30" spans="2:9">
      <c r="F30" s="20" t="s">
        <v>44</v>
      </c>
      <c r="I30" s="1">
        <f>H29</f>
        <v>263000000</v>
      </c>
    </row>
    <row r="31" spans="2:9">
      <c r="H31" s="11">
        <f>SUM(H29:H30)</f>
        <v>263000000</v>
      </c>
      <c r="I31" s="11">
        <f>SUM(I29:I30)</f>
        <v>263000000</v>
      </c>
    </row>
    <row r="36" spans="2:4">
      <c r="B36" s="1" t="s">
        <v>39</v>
      </c>
    </row>
    <row r="37" spans="2:4">
      <c r="B37" s="1" t="s">
        <v>40</v>
      </c>
    </row>
    <row r="38" spans="2:4" ht="16.2">
      <c r="B38" s="1" t="s">
        <v>41</v>
      </c>
    </row>
    <row r="40" spans="2:4">
      <c r="B40" s="12" t="s">
        <v>42</v>
      </c>
    </row>
    <row r="41" spans="2:4">
      <c r="B41" s="12" t="s">
        <v>25</v>
      </c>
      <c r="C41" s="12"/>
    </row>
    <row r="43" spans="2:4" hidden="1"/>
    <row r="44" spans="2:4" hidden="1">
      <c r="B44" s="4" t="s">
        <v>30</v>
      </c>
    </row>
    <row r="45" spans="2:4" hidden="1">
      <c r="B45" s="2" t="s">
        <v>2</v>
      </c>
      <c r="C45" s="2" t="s">
        <v>3</v>
      </c>
      <c r="D45" s="2" t="s">
        <v>4</v>
      </c>
    </row>
    <row r="46" spans="2:4" hidden="1">
      <c r="B46" s="1">
        <v>3600000</v>
      </c>
      <c r="C46" s="8">
        <v>62.436708888888887</v>
      </c>
      <c r="D46" s="1">
        <v>224772152</v>
      </c>
    </row>
    <row r="47" spans="2:4" hidden="1"/>
    <row r="48" spans="2:4" hidden="1">
      <c r="B48" s="4" t="s">
        <v>23</v>
      </c>
    </row>
    <row r="49" spans="2:10" hidden="1">
      <c r="B49" s="1">
        <f>G19</f>
        <v>-2630000</v>
      </c>
      <c r="C49" s="8">
        <f>D49/B49</f>
        <v>85.464696577946768</v>
      </c>
      <c r="D49" s="1">
        <f>-D21</f>
        <v>-224772152</v>
      </c>
    </row>
    <row r="50" spans="2:10" hidden="1"/>
    <row r="51" spans="2:10" hidden="1">
      <c r="B51" s="4" t="s">
        <v>31</v>
      </c>
    </row>
    <row r="52" spans="2:10" hidden="1">
      <c r="B52" s="1">
        <f>SUM(B46,B49)</f>
        <v>970000</v>
      </c>
      <c r="C52" s="8">
        <f>D52/B52</f>
        <v>0</v>
      </c>
      <c r="D52" s="15">
        <f>SUM(D46,D49)</f>
        <v>0</v>
      </c>
    </row>
    <row r="53" spans="2:10" hidden="1"/>
    <row r="54" spans="2:10" hidden="1"/>
    <row r="55" spans="2:10" hidden="1"/>
    <row r="57" spans="2:10">
      <c r="B57" s="7" t="s">
        <v>29</v>
      </c>
      <c r="F57" s="7" t="s">
        <v>37</v>
      </c>
      <c r="J57" s="1">
        <f>I27</f>
        <v>3134841</v>
      </c>
    </row>
    <row r="59" spans="2:10">
      <c r="B59" s="1" t="s">
        <v>19</v>
      </c>
      <c r="C59" s="1">
        <f>J57</f>
        <v>3134841</v>
      </c>
      <c r="F59" s="1" t="s">
        <v>43</v>
      </c>
      <c r="H59" s="1">
        <f>I23</f>
        <v>97000000</v>
      </c>
    </row>
    <row r="60" spans="2:10" ht="28.8">
      <c r="B60" s="13" t="s">
        <v>49</v>
      </c>
      <c r="C60" s="14"/>
      <c r="D60" s="14">
        <f>C59</f>
        <v>3134841</v>
      </c>
      <c r="F60" s="21" t="s">
        <v>46</v>
      </c>
      <c r="G60" s="14"/>
      <c r="H60" s="14"/>
      <c r="I60" s="14">
        <f>-I25</f>
        <v>93865159</v>
      </c>
    </row>
    <row r="61" spans="2:10">
      <c r="F61" s="21" t="s">
        <v>44</v>
      </c>
      <c r="G61" s="14"/>
      <c r="H61" s="14"/>
      <c r="I61" s="14">
        <f>H59-I60</f>
        <v>3134841</v>
      </c>
      <c r="J61" s="22" t="s">
        <v>47</v>
      </c>
    </row>
    <row r="62" spans="2:10">
      <c r="C62" s="11">
        <f>SUM(C59:C61)</f>
        <v>3134841</v>
      </c>
      <c r="D62" s="11">
        <f>SUM(D59:D61)</f>
        <v>3134841</v>
      </c>
      <c r="H62" s="11">
        <f>SUM(H59:H61)</f>
        <v>97000000</v>
      </c>
      <c r="I62" s="11">
        <f>SUM(I59:I61)</f>
        <v>97000000</v>
      </c>
    </row>
    <row r="66" spans="2:4">
      <c r="B66" s="7" t="s">
        <v>45</v>
      </c>
    </row>
    <row r="67" spans="2:4">
      <c r="B67" s="1" t="s">
        <v>35</v>
      </c>
      <c r="C67" s="1">
        <f>(D60+D20)*0.2</f>
        <v>8272537.8000000007</v>
      </c>
    </row>
    <row r="68" spans="2:4">
      <c r="B68" s="1" t="s">
        <v>36</v>
      </c>
      <c r="D68" s="1">
        <f>C67</f>
        <v>8272537.8000000007</v>
      </c>
    </row>
  </sheetData>
  <pageMargins left="0.7" right="0.7" top="0.75" bottom="0.75" header="0.3" footer="0.3"/>
  <pageSetup paperSize="9" orientation="portrait" r:id="rId1"/>
  <ignoredErrors>
    <ignoredError sqref="C52 C14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950A0-8CFC-450D-9EE6-B9942EE79B27}">
  <dimension ref="C2"/>
  <sheetViews>
    <sheetView topLeftCell="A26" zoomScale="85" zoomScaleNormal="85" workbookViewId="0">
      <selection activeCell="C91" sqref="C91"/>
    </sheetView>
  </sheetViews>
  <sheetFormatPr defaultRowHeight="14.4"/>
  <sheetData>
    <row r="2" spans="3:3">
      <c r="C2" t="s">
        <v>22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75CF2-2059-4032-8086-C751C077D9B7}">
  <dimension ref="A1"/>
  <sheetViews>
    <sheetView topLeftCell="A19" workbookViewId="0">
      <selection activeCell="C40" sqref="C40"/>
    </sheetView>
  </sheetViews>
  <sheetFormatPr defaultRowHeight="14.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860A1-8513-4DCE-99BE-F58426FCB05C}">
  <dimension ref="B1:K42"/>
  <sheetViews>
    <sheetView showGridLines="0" zoomScale="70" zoomScaleNormal="70" workbookViewId="0">
      <selection activeCell="D10" sqref="D10"/>
    </sheetView>
  </sheetViews>
  <sheetFormatPr defaultRowHeight="14.4" outlineLevelCol="1"/>
  <cols>
    <col min="1" max="1" width="3.44140625" customWidth="1"/>
    <col min="3" max="3" width="59.77734375" bestFit="1" customWidth="1"/>
    <col min="4" max="4" width="19.21875" style="23" bestFit="1" customWidth="1"/>
    <col min="5" max="5" width="19.109375" style="23" hidden="1" customWidth="1"/>
    <col min="6" max="6" width="10.44140625" customWidth="1"/>
    <col min="7" max="10" width="16.33203125" hidden="1" customWidth="1" outlineLevel="1"/>
    <col min="11" max="11" width="19.21875" style="23" bestFit="1" customWidth="1" collapsed="1"/>
  </cols>
  <sheetData>
    <row r="1" spans="2:11">
      <c r="K1" s="25"/>
    </row>
    <row r="2" spans="2:11">
      <c r="B2" s="62" t="s">
        <v>50</v>
      </c>
      <c r="C2" s="63"/>
      <c r="D2" s="24" t="s">
        <v>51</v>
      </c>
      <c r="E2" s="24" t="s">
        <v>51</v>
      </c>
      <c r="K2" s="24" t="s">
        <v>51</v>
      </c>
    </row>
    <row r="3" spans="2:11">
      <c r="B3" s="62"/>
      <c r="C3" s="63"/>
      <c r="D3" s="26" t="s">
        <v>52</v>
      </c>
      <c r="E3" s="26" t="s">
        <v>52</v>
      </c>
      <c r="G3" s="54" t="s">
        <v>85</v>
      </c>
      <c r="H3" s="54" t="s">
        <v>92</v>
      </c>
      <c r="I3" s="54" t="s">
        <v>90</v>
      </c>
      <c r="J3" s="54" t="s">
        <v>88</v>
      </c>
      <c r="K3" s="26" t="s">
        <v>52</v>
      </c>
    </row>
    <row r="4" spans="2:11">
      <c r="B4" s="62"/>
      <c r="C4" s="63"/>
      <c r="D4" s="52" t="s">
        <v>53</v>
      </c>
      <c r="E4" s="27">
        <v>44561</v>
      </c>
      <c r="G4" s="54"/>
      <c r="H4" s="54" t="s">
        <v>86</v>
      </c>
      <c r="I4" s="54" t="s">
        <v>91</v>
      </c>
      <c r="J4" s="54" t="s">
        <v>89</v>
      </c>
      <c r="K4" s="52" t="s">
        <v>84</v>
      </c>
    </row>
    <row r="5" spans="2:11">
      <c r="B5" s="28"/>
      <c r="C5" s="29"/>
      <c r="D5" s="30"/>
      <c r="E5" s="31"/>
      <c r="K5" s="30"/>
    </row>
    <row r="6" spans="2:11">
      <c r="B6" s="56" t="s">
        <v>54</v>
      </c>
      <c r="C6" s="57"/>
      <c r="D6" s="32"/>
      <c r="E6" s="33"/>
      <c r="K6" s="32"/>
    </row>
    <row r="7" spans="2:11">
      <c r="B7" s="34" t="s">
        <v>55</v>
      </c>
      <c r="C7" s="35"/>
      <c r="D7" s="32"/>
      <c r="E7" s="33"/>
      <c r="K7" s="32"/>
    </row>
    <row r="8" spans="2:11">
      <c r="B8" s="36"/>
      <c r="C8" s="37" t="s">
        <v>56</v>
      </c>
      <c r="D8" s="38">
        <f>8555564.3</f>
        <v>8555564.3000000007</v>
      </c>
      <c r="E8" s="38">
        <v>7743293.54</v>
      </c>
      <c r="G8" s="53">
        <f>G26</f>
        <v>-50000</v>
      </c>
      <c r="H8" s="53">
        <f>-H10</f>
        <v>232813369.25999999</v>
      </c>
      <c r="I8" s="53">
        <f>-I11</f>
        <v>23000000</v>
      </c>
      <c r="J8" s="53">
        <f>-J15</f>
        <v>2658164.73</v>
      </c>
      <c r="K8" s="38">
        <f>SUM(D8,G8:J8)</f>
        <v>266977098.28999999</v>
      </c>
    </row>
    <row r="9" spans="2:11" hidden="1">
      <c r="B9" s="36"/>
      <c r="C9" s="37" t="s">
        <v>57</v>
      </c>
      <c r="D9" s="38"/>
      <c r="E9" s="38">
        <v>100000</v>
      </c>
      <c r="K9" s="38">
        <f t="shared" ref="K9:K11" si="0">SUM(D9,G9:J9)</f>
        <v>0</v>
      </c>
    </row>
    <row r="10" spans="2:11">
      <c r="B10" s="36"/>
      <c r="C10" s="37" t="s">
        <v>58</v>
      </c>
      <c r="D10" s="38">
        <f>232713369.26+100000</f>
        <v>232813369.25999999</v>
      </c>
      <c r="E10" s="38">
        <v>232713369.25999999</v>
      </c>
      <c r="H10" s="53">
        <f>-D10</f>
        <v>-232813369.25999999</v>
      </c>
      <c r="K10" s="38">
        <f t="shared" si="0"/>
        <v>0</v>
      </c>
    </row>
    <row r="11" spans="2:11">
      <c r="B11" s="36"/>
      <c r="C11" s="37" t="s">
        <v>59</v>
      </c>
      <c r="D11" s="38">
        <v>23000000</v>
      </c>
      <c r="E11" s="38">
        <v>23000000</v>
      </c>
      <c r="I11" s="53">
        <f>-D11</f>
        <v>-23000000</v>
      </c>
      <c r="K11" s="38">
        <f t="shared" si="0"/>
        <v>0</v>
      </c>
    </row>
    <row r="12" spans="2:11">
      <c r="B12" s="39" t="s">
        <v>60</v>
      </c>
      <c r="C12" s="40"/>
      <c r="D12" s="41">
        <f>SUM(D8:D11)</f>
        <v>264368933.56</v>
      </c>
      <c r="E12" s="41">
        <v>263556662.79999998</v>
      </c>
      <c r="K12" s="41">
        <f>SUM(K8:K11)</f>
        <v>266977098.28999999</v>
      </c>
    </row>
    <row r="13" spans="2:11">
      <c r="B13" s="36"/>
      <c r="C13" s="37"/>
      <c r="D13" s="38"/>
      <c r="E13" s="38"/>
      <c r="K13" s="38"/>
    </row>
    <row r="14" spans="2:11">
      <c r="B14" s="34" t="s">
        <v>61</v>
      </c>
      <c r="C14" s="37"/>
      <c r="D14" s="38"/>
      <c r="E14" s="38"/>
      <c r="K14" s="38"/>
    </row>
    <row r="15" spans="2:11">
      <c r="B15" s="36"/>
      <c r="C15" s="37" t="s">
        <v>62</v>
      </c>
      <c r="D15" s="38">
        <v>2658164.73</v>
      </c>
      <c r="E15" s="38">
        <v>2859790.83</v>
      </c>
      <c r="F15" t="s">
        <v>83</v>
      </c>
      <c r="J15" s="53">
        <f>-D15</f>
        <v>-2658164.73</v>
      </c>
      <c r="K15" s="38">
        <f>SUM(D15,G15:J15)</f>
        <v>0</v>
      </c>
    </row>
    <row r="16" spans="2:11">
      <c r="B16" s="39" t="s">
        <v>63</v>
      </c>
      <c r="C16" s="40"/>
      <c r="D16" s="41">
        <f>SUM(D15)</f>
        <v>2658164.73</v>
      </c>
      <c r="E16" s="41">
        <v>2859790.83</v>
      </c>
      <c r="K16" s="41">
        <f>SUM(K15)</f>
        <v>0</v>
      </c>
    </row>
    <row r="17" spans="2:11">
      <c r="B17" s="36"/>
      <c r="C17" s="37"/>
      <c r="D17" s="38"/>
      <c r="E17" s="38"/>
      <c r="K17" s="38"/>
    </row>
    <row r="18" spans="2:11" ht="15" thickBot="1">
      <c r="B18" s="60" t="s">
        <v>64</v>
      </c>
      <c r="C18" s="61"/>
      <c r="D18" s="42">
        <f>SUM(D16,D12)</f>
        <v>267027098.28999999</v>
      </c>
      <c r="E18" s="42">
        <v>266416453.63</v>
      </c>
      <c r="K18" s="42">
        <f>SUM(K16,K12)</f>
        <v>266977098.28999999</v>
      </c>
    </row>
    <row r="19" spans="2:11" ht="15" thickTop="1"/>
    <row r="20" spans="2:11">
      <c r="B20" s="62" t="s">
        <v>50</v>
      </c>
      <c r="C20" s="63"/>
      <c r="D20" s="24" t="s">
        <v>65</v>
      </c>
      <c r="E20" s="24" t="s">
        <v>51</v>
      </c>
      <c r="K20" s="24" t="s">
        <v>65</v>
      </c>
    </row>
    <row r="21" spans="2:11">
      <c r="B21" s="62"/>
      <c r="C21" s="63"/>
      <c r="D21" s="26" t="s">
        <v>52</v>
      </c>
      <c r="E21" s="26" t="s">
        <v>52</v>
      </c>
      <c r="K21" s="26" t="s">
        <v>52</v>
      </c>
    </row>
    <row r="22" spans="2:11">
      <c r="B22" s="62"/>
      <c r="C22" s="63"/>
      <c r="D22" s="52" t="s">
        <v>53</v>
      </c>
      <c r="E22" s="27">
        <v>44561</v>
      </c>
      <c r="K22" s="52" t="s">
        <v>84</v>
      </c>
    </row>
    <row r="23" spans="2:11">
      <c r="B23" s="28"/>
      <c r="C23" s="29"/>
      <c r="D23" s="31"/>
      <c r="E23" s="31"/>
      <c r="K23" s="31"/>
    </row>
    <row r="24" spans="2:11">
      <c r="B24" s="56" t="s">
        <v>66</v>
      </c>
      <c r="C24" s="57"/>
      <c r="D24" s="43"/>
      <c r="E24" s="38"/>
      <c r="K24" s="43"/>
    </row>
    <row r="25" spans="2:11">
      <c r="B25" s="34" t="s">
        <v>67</v>
      </c>
      <c r="C25" s="35"/>
      <c r="D25" s="43"/>
      <c r="E25" s="38"/>
      <c r="K25" s="43"/>
    </row>
    <row r="26" spans="2:11">
      <c r="B26" s="36"/>
      <c r="C26" s="37" t="s">
        <v>68</v>
      </c>
      <c r="D26" s="38">
        <v>50000</v>
      </c>
      <c r="E26" s="38">
        <v>111188.62</v>
      </c>
      <c r="G26" s="53">
        <f>-D26</f>
        <v>-50000</v>
      </c>
      <c r="K26" s="38">
        <f>SUM(D26,G26:J26)</f>
        <v>0</v>
      </c>
    </row>
    <row r="27" spans="2:11">
      <c r="B27" s="36"/>
      <c r="C27" s="37" t="s">
        <v>69</v>
      </c>
      <c r="D27" s="38">
        <v>0</v>
      </c>
      <c r="E27" s="38">
        <v>35391.25</v>
      </c>
      <c r="K27" s="38">
        <v>0</v>
      </c>
    </row>
    <row r="28" spans="2:11">
      <c r="B28" s="44" t="s">
        <v>70</v>
      </c>
      <c r="C28" s="45"/>
      <c r="D28" s="46">
        <f>SUM(D26:D27)</f>
        <v>50000</v>
      </c>
      <c r="E28" s="46">
        <v>146579.87</v>
      </c>
      <c r="K28" s="46">
        <f>SUM(K26:K27)</f>
        <v>0</v>
      </c>
    </row>
    <row r="29" spans="2:11">
      <c r="B29" s="36"/>
      <c r="C29" s="37"/>
      <c r="D29" s="43"/>
      <c r="E29" s="38"/>
      <c r="K29" s="43"/>
    </row>
    <row r="30" spans="2:11">
      <c r="B30" s="58" t="s">
        <v>71</v>
      </c>
      <c r="C30" s="59"/>
      <c r="D30" s="41">
        <f>SUM(D28)</f>
        <v>50000</v>
      </c>
      <c r="E30" s="41">
        <v>146579.87</v>
      </c>
      <c r="K30" s="41">
        <f>SUM(K28)</f>
        <v>0</v>
      </c>
    </row>
    <row r="31" spans="2:11">
      <c r="B31" s="36"/>
      <c r="C31" s="37"/>
      <c r="D31" s="43"/>
      <c r="E31" s="38"/>
      <c r="K31" s="43"/>
    </row>
    <row r="32" spans="2:11">
      <c r="B32" s="56" t="s">
        <v>72</v>
      </c>
      <c r="C32" s="57"/>
      <c r="D32" s="43"/>
      <c r="E32" s="38"/>
      <c r="K32" s="43"/>
    </row>
    <row r="33" spans="2:11">
      <c r="B33" s="36" t="s">
        <v>73</v>
      </c>
      <c r="C33" s="37"/>
      <c r="D33" s="43"/>
      <c r="E33" s="38"/>
      <c r="K33" s="43"/>
    </row>
    <row r="34" spans="2:11">
      <c r="B34" s="36"/>
      <c r="C34" s="37" t="s">
        <v>74</v>
      </c>
      <c r="D34" s="47">
        <v>360000000</v>
      </c>
      <c r="E34" s="47">
        <v>360000000</v>
      </c>
      <c r="F34" t="s">
        <v>87</v>
      </c>
      <c r="K34" s="47">
        <v>360000000</v>
      </c>
    </row>
    <row r="35" spans="2:11">
      <c r="B35" s="36" t="s">
        <v>75</v>
      </c>
      <c r="C35" s="37"/>
      <c r="D35" s="47"/>
      <c r="E35" s="47"/>
      <c r="K35" s="47"/>
    </row>
    <row r="36" spans="2:11">
      <c r="B36" s="36" t="s">
        <v>76</v>
      </c>
      <c r="C36" s="37"/>
      <c r="D36" s="38"/>
      <c r="E36" s="43"/>
      <c r="K36" s="38"/>
    </row>
    <row r="37" spans="2:11">
      <c r="B37" s="36"/>
      <c r="C37" s="37" t="s">
        <v>77</v>
      </c>
      <c r="D37" s="38">
        <v>0</v>
      </c>
      <c r="E37" s="38">
        <v>0</v>
      </c>
      <c r="K37" s="38">
        <v>0</v>
      </c>
    </row>
    <row r="38" spans="2:11">
      <c r="B38" s="36"/>
      <c r="C38" s="37" t="s">
        <v>78</v>
      </c>
      <c r="D38" s="38">
        <v>-93022901.709999993</v>
      </c>
      <c r="E38" s="38">
        <v>-93730126.239999995</v>
      </c>
      <c r="K38" s="38">
        <v>-93022901.709999993</v>
      </c>
    </row>
    <row r="39" spans="2:11">
      <c r="B39" s="58" t="s">
        <v>79</v>
      </c>
      <c r="C39" s="59"/>
      <c r="D39" s="41">
        <f>SUM(D34:D38)</f>
        <v>266977098.29000002</v>
      </c>
      <c r="E39" s="41">
        <v>266269873.75999999</v>
      </c>
      <c r="K39" s="41">
        <f>SUM(K34:K38)</f>
        <v>266977098.29000002</v>
      </c>
    </row>
    <row r="40" spans="2:11">
      <c r="B40" s="36"/>
      <c r="C40" s="37"/>
      <c r="D40" s="43"/>
      <c r="E40" s="38"/>
      <c r="K40" s="43"/>
    </row>
    <row r="41" spans="2:11" ht="15" thickBot="1">
      <c r="B41" s="60" t="s">
        <v>80</v>
      </c>
      <c r="C41" s="61"/>
      <c r="D41" s="42">
        <f>SUM(D30,D39)</f>
        <v>267027098.29000002</v>
      </c>
      <c r="E41" s="42">
        <v>266416453.63</v>
      </c>
      <c r="K41" s="42">
        <f>SUM(K30,K39)</f>
        <v>266977098.29000002</v>
      </c>
    </row>
    <row r="42" spans="2:11" ht="15" thickTop="1">
      <c r="D42" s="48">
        <f>D41-D18</f>
        <v>0</v>
      </c>
      <c r="K42" s="48">
        <f>K41-K18</f>
        <v>0</v>
      </c>
    </row>
  </sheetData>
  <mergeCells count="9">
    <mergeCell ref="B32:C32"/>
    <mergeCell ref="B39:C39"/>
    <mergeCell ref="B41:C41"/>
    <mergeCell ref="B2:C4"/>
    <mergeCell ref="B6:C6"/>
    <mergeCell ref="B18:C18"/>
    <mergeCell ref="B20:C22"/>
    <mergeCell ref="B24:C24"/>
    <mergeCell ref="B30:C30"/>
  </mergeCells>
  <pageMargins left="0.7" right="0.7" top="0.75" bottom="0.75" header="0.3" footer="0.3"/>
  <pageSetup paperSize="9" orientation="portrait" r:id="rId1"/>
  <ignoredErrors>
    <ignoredError sqref="D4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แผน</vt:lpstr>
      <vt:lpstr>การบันทึกบัญชี</vt:lpstr>
      <vt:lpstr>SPEC SSMA </vt:lpstr>
      <vt:lpstr>SPEC SSMA (KPMG)</vt:lpstr>
      <vt:lpstr>เมือลดทุน</vt:lpstr>
      <vt:lpstr>เมื่อเลิก</vt:lpstr>
      <vt:lpstr>BV 31.12.22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SNC_Rattapoom Nuntapatawee</dc:creator>
  <cp:lastModifiedBy>SSMA_Wanna Sirisubwattana</cp:lastModifiedBy>
  <dcterms:created xsi:type="dcterms:W3CDTF">2021-12-01T08:46:54Z</dcterms:created>
  <dcterms:modified xsi:type="dcterms:W3CDTF">2023-02-28T03:39:29Z</dcterms:modified>
</cp:coreProperties>
</file>